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ГУЛЬЗАТ 2025\сессия 10 созыв\27 сессия\"/>
    </mc:Choice>
  </mc:AlternateContent>
  <xr:revisionPtr revIDLastSave="0" documentId="13_ncr:1_{AFEBD601-2998-416D-B8FD-AAA74D2653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иреше" sheetId="1" r:id="rId1"/>
    <sheet name="Чыгаша" sheetId="2" r:id="rId2"/>
  </sheets>
  <definedNames>
    <definedName name="_xlnm.Print_Titles" localSheetId="0">Киреше!$9:$11</definedName>
    <definedName name="_xlnm.Print_Titles" localSheetId="1">Чыгаша!$10:$12</definedName>
    <definedName name="_xlnm.Print_Area" localSheetId="0">Киреше!$A$1:$Q$84</definedName>
    <definedName name="_xlnm.Print_Area" localSheetId="1">Чыгаша!$A$1:$O$1686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31" i="2" l="1"/>
  <c r="N1430" i="2"/>
  <c r="N1575" i="2"/>
  <c r="N1574" i="2"/>
  <c r="N1610" i="2"/>
  <c r="N1609" i="2"/>
  <c r="N1044" i="2"/>
  <c r="N1043" i="2"/>
  <c r="N867" i="2"/>
  <c r="N866" i="2"/>
  <c r="N830" i="2"/>
  <c r="N829" i="2"/>
  <c r="N795" i="2"/>
  <c r="N794" i="2"/>
  <c r="N759" i="2"/>
  <c r="N758" i="2"/>
  <c r="N724" i="2"/>
  <c r="N723" i="2"/>
  <c r="N576" i="2"/>
  <c r="N575" i="2"/>
  <c r="N502" i="2"/>
  <c r="N501" i="2"/>
  <c r="N465" i="2"/>
  <c r="N464" i="2"/>
  <c r="N395" i="2"/>
  <c r="N394" i="2"/>
  <c r="N248" i="2"/>
  <c r="N247" i="2"/>
  <c r="N176" i="2"/>
  <c r="N175" i="2"/>
  <c r="N64" i="2"/>
  <c r="N63" i="2"/>
  <c r="N741" i="2"/>
  <c r="L741" i="2"/>
  <c r="L867" i="2"/>
  <c r="L866" i="2"/>
  <c r="J867" i="2"/>
  <c r="J866" i="2"/>
  <c r="L830" i="2"/>
  <c r="L829" i="2"/>
  <c r="J830" i="2"/>
  <c r="J829" i="2"/>
  <c r="L795" i="2"/>
  <c r="L794" i="2"/>
  <c r="J795" i="2"/>
  <c r="J794" i="2"/>
  <c r="L759" i="2"/>
  <c r="L758" i="2"/>
  <c r="J759" i="2"/>
  <c r="J758" i="2"/>
  <c r="L724" i="2"/>
  <c r="L723" i="2"/>
  <c r="J724" i="2"/>
  <c r="J723" i="2"/>
  <c r="L248" i="2"/>
  <c r="L247" i="2"/>
  <c r="J248" i="2"/>
  <c r="J247" i="2"/>
  <c r="L176" i="2"/>
  <c r="L175" i="2"/>
  <c r="J176" i="2"/>
  <c r="J175" i="2"/>
  <c r="L136" i="2"/>
  <c r="L135" i="2"/>
  <c r="J136" i="2"/>
  <c r="J135" i="2"/>
  <c r="N1423" i="2"/>
  <c r="N1412" i="2"/>
  <c r="N1400" i="2"/>
  <c r="L1423" i="2"/>
  <c r="L1412" i="2"/>
  <c r="L1400" i="2"/>
  <c r="J1412" i="2"/>
  <c r="J1423" i="2"/>
  <c r="L1610" i="2" l="1"/>
  <c r="L1609" i="2"/>
  <c r="J1610" i="2"/>
  <c r="J1609" i="2"/>
  <c r="L1575" i="2"/>
  <c r="L1574" i="2"/>
  <c r="J1575" i="2"/>
  <c r="J1574" i="2"/>
  <c r="L1431" i="2"/>
  <c r="L1430" i="2"/>
  <c r="J1431" i="2"/>
  <c r="J1430" i="2"/>
  <c r="N1219" i="2"/>
  <c r="N1218" i="2"/>
  <c r="L1219" i="2"/>
  <c r="L1218" i="2"/>
  <c r="J1219" i="2"/>
  <c r="J1218" i="2"/>
  <c r="N1184" i="2"/>
  <c r="N1183" i="2"/>
  <c r="L1184" i="2"/>
  <c r="L1183" i="2"/>
  <c r="J1184" i="2"/>
  <c r="J1183" i="2"/>
  <c r="N1149" i="2"/>
  <c r="N1148" i="2"/>
  <c r="L1149" i="2"/>
  <c r="L1148" i="2"/>
  <c r="J1149" i="2"/>
  <c r="J1148" i="2"/>
  <c r="L1044" i="2"/>
  <c r="L1043" i="2"/>
  <c r="J1044" i="2"/>
  <c r="J1043" i="2"/>
  <c r="N1114" i="2"/>
  <c r="N1113" i="2"/>
  <c r="L1114" i="2"/>
  <c r="L1113" i="2"/>
  <c r="J1114" i="2"/>
  <c r="J1113" i="2"/>
  <c r="L576" i="2" l="1"/>
  <c r="L575" i="2"/>
  <c r="J576" i="2"/>
  <c r="J575" i="2"/>
  <c r="L502" i="2"/>
  <c r="L501" i="2"/>
  <c r="J502" i="2"/>
  <c r="J687" i="2" s="1"/>
  <c r="J501" i="2"/>
  <c r="L465" i="2"/>
  <c r="L464" i="2"/>
  <c r="J465" i="2"/>
  <c r="J464" i="2"/>
  <c r="L395" i="2"/>
  <c r="L394" i="2"/>
  <c r="J395" i="2"/>
  <c r="J394" i="2"/>
  <c r="N105" i="2"/>
  <c r="L105" i="2"/>
  <c r="N80" i="2"/>
  <c r="L80" i="2"/>
  <c r="O1442" i="2"/>
  <c r="O1514" i="2" s="1"/>
  <c r="M1442" i="2"/>
  <c r="M1514" i="2" s="1"/>
  <c r="K1442" i="2"/>
  <c r="K1514" i="2" s="1"/>
  <c r="P61" i="1"/>
  <c r="N61" i="1"/>
  <c r="O1675" i="2"/>
  <c r="O1674" i="2"/>
  <c r="O1673" i="2"/>
  <c r="O1671" i="2"/>
  <c r="O1670" i="2"/>
  <c r="O1669" i="2"/>
  <c r="O1668" i="2"/>
  <c r="O1667" i="2"/>
  <c r="O1666" i="2"/>
  <c r="O1665" i="2"/>
  <c r="O1664" i="2"/>
  <c r="O1663" i="2"/>
  <c r="O1662" i="2"/>
  <c r="O1660" i="2"/>
  <c r="O1659" i="2"/>
  <c r="O1658" i="2"/>
  <c r="O1657" i="2"/>
  <c r="O1656" i="2"/>
  <c r="O1655" i="2"/>
  <c r="O1654" i="2"/>
  <c r="O1653" i="2"/>
  <c r="O1652" i="2"/>
  <c r="O1651" i="2"/>
  <c r="O1649" i="2"/>
  <c r="O1648" i="2"/>
  <c r="O1647" i="2"/>
  <c r="O1646" i="2"/>
  <c r="O1645" i="2"/>
  <c r="O1644" i="2"/>
  <c r="O1637" i="2"/>
  <c r="O1615" i="2"/>
  <c r="O1602" i="2"/>
  <c r="O1580" i="2"/>
  <c r="O1567" i="2"/>
  <c r="O1545" i="2"/>
  <c r="O1535" i="2"/>
  <c r="O1534" i="2"/>
  <c r="O1533" i="2"/>
  <c r="O1531" i="2"/>
  <c r="O43" i="2" s="1"/>
  <c r="O1530" i="2"/>
  <c r="O1529" i="2"/>
  <c r="O1528" i="2"/>
  <c r="O1527" i="2"/>
  <c r="O1526" i="2"/>
  <c r="O1525" i="2"/>
  <c r="O1524" i="2"/>
  <c r="O1523" i="2"/>
  <c r="O1522" i="2"/>
  <c r="O1520" i="2"/>
  <c r="O1518" i="2"/>
  <c r="O1517" i="2"/>
  <c r="O1516" i="2"/>
  <c r="O1515" i="2"/>
  <c r="O1513" i="2"/>
  <c r="O1512" i="2"/>
  <c r="O1511" i="2"/>
  <c r="O1510" i="2"/>
  <c r="O1509" i="2"/>
  <c r="O1507" i="2"/>
  <c r="O1506" i="2"/>
  <c r="O1505" i="2"/>
  <c r="O1504" i="2"/>
  <c r="O1503" i="2"/>
  <c r="O1502" i="2"/>
  <c r="O1495" i="2"/>
  <c r="O1472" i="2"/>
  <c r="O1459" i="2"/>
  <c r="O1436" i="2"/>
  <c r="O1423" i="2"/>
  <c r="O1400" i="2"/>
  <c r="O1387" i="2"/>
  <c r="O1364" i="2"/>
  <c r="O1354" i="2"/>
  <c r="O1353" i="2"/>
  <c r="O1352" i="2"/>
  <c r="O1350" i="2"/>
  <c r="O1349" i="2"/>
  <c r="O1348" i="2"/>
  <c r="O1347" i="2"/>
  <c r="O1346" i="2"/>
  <c r="O1345" i="2"/>
  <c r="O1344" i="2"/>
  <c r="O1343" i="2"/>
  <c r="O1342" i="2"/>
  <c r="O1340" i="2"/>
  <c r="O1339" i="2"/>
  <c r="O1338" i="2"/>
  <c r="O1337" i="2"/>
  <c r="O1336" i="2"/>
  <c r="O1335" i="2"/>
  <c r="O1334" i="2"/>
  <c r="O1333" i="2"/>
  <c r="O1332" i="2"/>
  <c r="O1331" i="2"/>
  <c r="O1330" i="2"/>
  <c r="O1328" i="2"/>
  <c r="O1327" i="2"/>
  <c r="O1326" i="2"/>
  <c r="O1325" i="2"/>
  <c r="O1324" i="2"/>
  <c r="O1323" i="2"/>
  <c r="O1316" i="2"/>
  <c r="O1294" i="2"/>
  <c r="O1281" i="2"/>
  <c r="O1259" i="2"/>
  <c r="O1246" i="2"/>
  <c r="O1224" i="2"/>
  <c r="O1211" i="2"/>
  <c r="O1189" i="2"/>
  <c r="O1176" i="2"/>
  <c r="O1154" i="2"/>
  <c r="O1141" i="2"/>
  <c r="O1112" i="2" s="1"/>
  <c r="O1119" i="2"/>
  <c r="O1106" i="2"/>
  <c r="O1084" i="2"/>
  <c r="O1071" i="2"/>
  <c r="O1049" i="2"/>
  <c r="O1036" i="2"/>
  <c r="O1015" i="2"/>
  <c r="O1004" i="2"/>
  <c r="O52" i="2" s="1"/>
  <c r="O1003" i="2"/>
  <c r="O1002" i="2"/>
  <c r="O1001" i="2"/>
  <c r="O999" i="2"/>
  <c r="O998" i="2"/>
  <c r="O44" i="2" s="1"/>
  <c r="O997" i="2"/>
  <c r="O996" i="2"/>
  <c r="O995" i="2"/>
  <c r="O994" i="2"/>
  <c r="O993" i="2"/>
  <c r="O992" i="2"/>
  <c r="O991" i="2"/>
  <c r="O990" i="2"/>
  <c r="O988" i="2"/>
  <c r="O987" i="2"/>
  <c r="O986" i="2"/>
  <c r="O985" i="2"/>
  <c r="O984" i="2"/>
  <c r="O983" i="2"/>
  <c r="O982" i="2"/>
  <c r="O981" i="2"/>
  <c r="O980" i="2"/>
  <c r="O979" i="2"/>
  <c r="O978" i="2"/>
  <c r="O975" i="2"/>
  <c r="O974" i="2"/>
  <c r="O973" i="2"/>
  <c r="O964" i="2"/>
  <c r="O942" i="2"/>
  <c r="O929" i="2"/>
  <c r="O907" i="2"/>
  <c r="O894" i="2"/>
  <c r="O872" i="2"/>
  <c r="O858" i="2"/>
  <c r="O847" i="2"/>
  <c r="O835" i="2"/>
  <c r="O822" i="2"/>
  <c r="O800" i="2"/>
  <c r="O786" i="2"/>
  <c r="O776" i="2"/>
  <c r="O764" i="2"/>
  <c r="O763" i="2"/>
  <c r="O759" i="2"/>
  <c r="O758" i="2"/>
  <c r="O751" i="2"/>
  <c r="O729" i="2"/>
  <c r="O728" i="2"/>
  <c r="O724" i="2"/>
  <c r="O723" i="2"/>
  <c r="O719" i="2"/>
  <c r="O718" i="2"/>
  <c r="O51" i="2" s="1"/>
  <c r="O717" i="2"/>
  <c r="O716" i="2"/>
  <c r="O715" i="2"/>
  <c r="O713" i="2"/>
  <c r="O712" i="2"/>
  <c r="O711" i="2"/>
  <c r="O710" i="2"/>
  <c r="O709" i="2"/>
  <c r="O708" i="2"/>
  <c r="O707" i="2"/>
  <c r="O706" i="2"/>
  <c r="O705" i="2"/>
  <c r="O703" i="2"/>
  <c r="O702" i="2"/>
  <c r="O701" i="2"/>
  <c r="O700" i="2"/>
  <c r="O699" i="2"/>
  <c r="O698" i="2"/>
  <c r="O697" i="2"/>
  <c r="O696" i="2"/>
  <c r="O695" i="2"/>
  <c r="O694" i="2"/>
  <c r="O693" i="2"/>
  <c r="O691" i="2"/>
  <c r="O690" i="2"/>
  <c r="O689" i="2"/>
  <c r="O688" i="2"/>
  <c r="O687" i="2"/>
  <c r="O686" i="2"/>
  <c r="O677" i="2"/>
  <c r="O655" i="2"/>
  <c r="O648" i="2" s="1"/>
  <c r="O640" i="2"/>
  <c r="O618" i="2"/>
  <c r="O603" i="2"/>
  <c r="O581" i="2"/>
  <c r="O566" i="2"/>
  <c r="O544" i="2"/>
  <c r="O529" i="2"/>
  <c r="O507" i="2"/>
  <c r="O492" i="2"/>
  <c r="O470" i="2"/>
  <c r="O422" i="2"/>
  <c r="O400" i="2"/>
  <c r="O390" i="2"/>
  <c r="O389" i="2"/>
  <c r="O388" i="2"/>
  <c r="O386" i="2"/>
  <c r="O46" i="2" s="1"/>
  <c r="O385" i="2"/>
  <c r="O384" i="2"/>
  <c r="O383" i="2"/>
  <c r="O382" i="2"/>
  <c r="O381" i="2"/>
  <c r="O380" i="2"/>
  <c r="O379" i="2"/>
  <c r="O378" i="2"/>
  <c r="O377" i="2"/>
  <c r="O376" i="2"/>
  <c r="O375" i="2"/>
  <c r="O373" i="2"/>
  <c r="O372" i="2"/>
  <c r="O371" i="2"/>
  <c r="O370" i="2"/>
  <c r="O369" i="2"/>
  <c r="O368" i="2"/>
  <c r="O367" i="2"/>
  <c r="O366" i="2"/>
  <c r="O365" i="2"/>
  <c r="O364" i="2"/>
  <c r="O363" i="2"/>
  <c r="O361" i="2"/>
  <c r="O360" i="2"/>
  <c r="O359" i="2"/>
  <c r="O358" i="2"/>
  <c r="O357" i="2"/>
  <c r="O356" i="2"/>
  <c r="O349" i="2"/>
  <c r="O326" i="2"/>
  <c r="O313" i="2"/>
  <c r="O290" i="2"/>
  <c r="O277" i="2"/>
  <c r="O216" i="2"/>
  <c r="O203" i="2"/>
  <c r="O181" i="2"/>
  <c r="O163" i="2"/>
  <c r="O141" i="2"/>
  <c r="O128" i="2"/>
  <c r="O105" i="2"/>
  <c r="O92" i="2"/>
  <c r="O69" i="2"/>
  <c r="O53" i="2"/>
  <c r="M1675" i="2"/>
  <c r="M1674" i="2"/>
  <c r="M1673" i="2"/>
  <c r="M1671" i="2"/>
  <c r="M1670" i="2"/>
  <c r="M1669" i="2"/>
  <c r="M1668" i="2"/>
  <c r="M1667" i="2"/>
  <c r="M1666" i="2"/>
  <c r="M1665" i="2"/>
  <c r="M1664" i="2"/>
  <c r="M1663" i="2"/>
  <c r="M1662" i="2"/>
  <c r="M1660" i="2"/>
  <c r="M1659" i="2"/>
  <c r="M1658" i="2"/>
  <c r="M1657" i="2"/>
  <c r="M1656" i="2"/>
  <c r="M1655" i="2"/>
  <c r="M1654" i="2"/>
  <c r="M1653" i="2"/>
  <c r="M1652" i="2"/>
  <c r="M1651" i="2"/>
  <c r="M1649" i="2"/>
  <c r="M1648" i="2"/>
  <c r="M1647" i="2"/>
  <c r="M1646" i="2"/>
  <c r="M1645" i="2"/>
  <c r="M1644" i="2"/>
  <c r="M1637" i="2"/>
  <c r="M1615" i="2"/>
  <c r="M1602" i="2"/>
  <c r="M1580" i="2"/>
  <c r="M1567" i="2"/>
  <c r="M1545" i="2"/>
  <c r="M1535" i="2"/>
  <c r="M1534" i="2"/>
  <c r="M1533" i="2"/>
  <c r="M1531" i="2"/>
  <c r="M43" i="2" s="1"/>
  <c r="M1530" i="2"/>
  <c r="M1529" i="2"/>
  <c r="M1528" i="2"/>
  <c r="M1527" i="2"/>
  <c r="M1526" i="2"/>
  <c r="M1525" i="2"/>
  <c r="M1524" i="2"/>
  <c r="M1523" i="2"/>
  <c r="M1522" i="2"/>
  <c r="M1520" i="2"/>
  <c r="M1518" i="2"/>
  <c r="M1517" i="2"/>
  <c r="M1516" i="2"/>
  <c r="M1515" i="2"/>
  <c r="M1513" i="2"/>
  <c r="M1512" i="2"/>
  <c r="M1511" i="2"/>
  <c r="M1510" i="2"/>
  <c r="M1509" i="2"/>
  <c r="M1507" i="2"/>
  <c r="M1506" i="2"/>
  <c r="M1505" i="2"/>
  <c r="M1504" i="2"/>
  <c r="M1503" i="2"/>
  <c r="M1502" i="2"/>
  <c r="M1495" i="2"/>
  <c r="M1472" i="2"/>
  <c r="M1459" i="2"/>
  <c r="M1436" i="2"/>
  <c r="M1423" i="2"/>
  <c r="M1400" i="2"/>
  <c r="M1387" i="2"/>
  <c r="M1364" i="2"/>
  <c r="M1354" i="2"/>
  <c r="M1353" i="2"/>
  <c r="M1352" i="2"/>
  <c r="M1350" i="2"/>
  <c r="M1349" i="2"/>
  <c r="M1348" i="2"/>
  <c r="M1347" i="2"/>
  <c r="M1346" i="2"/>
  <c r="M1345" i="2"/>
  <c r="M1344" i="2"/>
  <c r="M1343" i="2"/>
  <c r="M1342" i="2"/>
  <c r="M1340" i="2"/>
  <c r="M1339" i="2"/>
  <c r="M1338" i="2"/>
  <c r="M1337" i="2"/>
  <c r="M1336" i="2"/>
  <c r="M1335" i="2"/>
  <c r="M1334" i="2"/>
  <c r="M1333" i="2"/>
  <c r="M1332" i="2"/>
  <c r="M1331" i="2"/>
  <c r="M1330" i="2"/>
  <c r="M1328" i="2"/>
  <c r="M1327" i="2"/>
  <c r="M1326" i="2"/>
  <c r="M1325" i="2"/>
  <c r="M1324" i="2"/>
  <c r="M1323" i="2"/>
  <c r="M1316" i="2"/>
  <c r="M1294" i="2"/>
  <c r="M1281" i="2"/>
  <c r="M1259" i="2"/>
  <c r="M1246" i="2"/>
  <c r="M1224" i="2"/>
  <c r="M1211" i="2"/>
  <c r="M1189" i="2"/>
  <c r="M1176" i="2"/>
  <c r="M1154" i="2"/>
  <c r="M1141" i="2"/>
  <c r="M1119" i="2"/>
  <c r="M1106" i="2"/>
  <c r="M1084" i="2"/>
  <c r="M1071" i="2"/>
  <c r="M1049" i="2"/>
  <c r="M1036" i="2"/>
  <c r="M1015" i="2"/>
  <c r="M1004" i="2"/>
  <c r="M1003" i="2"/>
  <c r="M1002" i="2"/>
  <c r="M1001" i="2"/>
  <c r="M999" i="2"/>
  <c r="M998" i="2"/>
  <c r="M44" i="2" s="1"/>
  <c r="M997" i="2"/>
  <c r="M996" i="2"/>
  <c r="M995" i="2"/>
  <c r="M994" i="2"/>
  <c r="M993" i="2"/>
  <c r="M992" i="2"/>
  <c r="M991" i="2"/>
  <c r="M990" i="2"/>
  <c r="M988" i="2"/>
  <c r="M987" i="2"/>
  <c r="M986" i="2"/>
  <c r="M985" i="2"/>
  <c r="M984" i="2"/>
  <c r="M983" i="2"/>
  <c r="M982" i="2"/>
  <c r="M981" i="2"/>
  <c r="M980" i="2"/>
  <c r="M979" i="2"/>
  <c r="M978" i="2"/>
  <c r="M975" i="2"/>
  <c r="M974" i="2"/>
  <c r="M973" i="2"/>
  <c r="M964" i="2"/>
  <c r="M942" i="2"/>
  <c r="M935" i="2" s="1"/>
  <c r="M929" i="2"/>
  <c r="M907" i="2"/>
  <c r="M894" i="2"/>
  <c r="M872" i="2"/>
  <c r="M858" i="2"/>
  <c r="M847" i="2"/>
  <c r="M835" i="2"/>
  <c r="M822" i="2"/>
  <c r="M800" i="2"/>
  <c r="M786" i="2"/>
  <c r="M776" i="2"/>
  <c r="M764" i="2"/>
  <c r="M763" i="2"/>
  <c r="M759" i="2"/>
  <c r="M758" i="2"/>
  <c r="M751" i="2"/>
  <c r="M729" i="2"/>
  <c r="M728" i="2"/>
  <c r="M976" i="2" s="1"/>
  <c r="M724" i="2"/>
  <c r="M723" i="2"/>
  <c r="M719" i="2"/>
  <c r="M718" i="2"/>
  <c r="M51" i="2" s="1"/>
  <c r="M717" i="2"/>
  <c r="M716" i="2"/>
  <c r="M715" i="2"/>
  <c r="M713" i="2"/>
  <c r="M712" i="2"/>
  <c r="M711" i="2"/>
  <c r="M710" i="2"/>
  <c r="M709" i="2"/>
  <c r="M708" i="2"/>
  <c r="M707" i="2"/>
  <c r="M706" i="2"/>
  <c r="M705" i="2"/>
  <c r="M703" i="2"/>
  <c r="M702" i="2"/>
  <c r="M701" i="2"/>
  <c r="M700" i="2"/>
  <c r="M699" i="2"/>
  <c r="M698" i="2"/>
  <c r="M697" i="2"/>
  <c r="M696" i="2"/>
  <c r="M695" i="2"/>
  <c r="M694" i="2"/>
  <c r="M693" i="2"/>
  <c r="M691" i="2"/>
  <c r="M690" i="2"/>
  <c r="M689" i="2"/>
  <c r="M688" i="2"/>
  <c r="M687" i="2"/>
  <c r="M686" i="2"/>
  <c r="M677" i="2"/>
  <c r="M655" i="2"/>
  <c r="M640" i="2"/>
  <c r="M618" i="2"/>
  <c r="M603" i="2"/>
  <c r="M581" i="2"/>
  <c r="M566" i="2"/>
  <c r="M544" i="2"/>
  <c r="M529" i="2"/>
  <c r="M507" i="2"/>
  <c r="M492" i="2"/>
  <c r="M470" i="2"/>
  <c r="M422" i="2"/>
  <c r="M400" i="2"/>
  <c r="M390" i="2"/>
  <c r="M389" i="2"/>
  <c r="M388" i="2"/>
  <c r="M386" i="2"/>
  <c r="M46" i="2" s="1"/>
  <c r="M385" i="2"/>
  <c r="M384" i="2"/>
  <c r="M383" i="2"/>
  <c r="M382" i="2"/>
  <c r="M381" i="2"/>
  <c r="M380" i="2"/>
  <c r="M379" i="2"/>
  <c r="M378" i="2"/>
  <c r="M377" i="2"/>
  <c r="M376" i="2"/>
  <c r="M375" i="2"/>
  <c r="M373" i="2"/>
  <c r="M372" i="2"/>
  <c r="M371" i="2"/>
  <c r="M370" i="2"/>
  <c r="M369" i="2"/>
  <c r="M368" i="2"/>
  <c r="M367" i="2"/>
  <c r="M366" i="2"/>
  <c r="M365" i="2"/>
  <c r="M364" i="2"/>
  <c r="M363" i="2"/>
  <c r="M361" i="2"/>
  <c r="M360" i="2"/>
  <c r="M359" i="2"/>
  <c r="M358" i="2"/>
  <c r="M357" i="2"/>
  <c r="M356" i="2"/>
  <c r="M349" i="2"/>
  <c r="M326" i="2"/>
  <c r="M313" i="2"/>
  <c r="M290" i="2"/>
  <c r="M283" i="2" s="1"/>
  <c r="M277" i="2"/>
  <c r="M216" i="2"/>
  <c r="M203" i="2"/>
  <c r="M181" i="2"/>
  <c r="M163" i="2"/>
  <c r="M141" i="2"/>
  <c r="M128" i="2"/>
  <c r="M105" i="2"/>
  <c r="M92" i="2"/>
  <c r="M69" i="2"/>
  <c r="M53" i="2"/>
  <c r="K763" i="2"/>
  <c r="K759" i="2"/>
  <c r="K758" i="2"/>
  <c r="K728" i="2"/>
  <c r="K724" i="2"/>
  <c r="K723" i="2"/>
  <c r="K1675" i="2"/>
  <c r="J1675" i="2"/>
  <c r="K1674" i="2"/>
  <c r="J1674" i="2"/>
  <c r="K1673" i="2"/>
  <c r="J1673" i="2"/>
  <c r="K1671" i="2"/>
  <c r="J1671" i="2"/>
  <c r="K1670" i="2"/>
  <c r="J1670" i="2"/>
  <c r="K1669" i="2"/>
  <c r="J1669" i="2"/>
  <c r="K1668" i="2"/>
  <c r="J1668" i="2"/>
  <c r="K1667" i="2"/>
  <c r="J1667" i="2"/>
  <c r="K1666" i="2"/>
  <c r="J1666" i="2"/>
  <c r="K1665" i="2"/>
  <c r="J1665" i="2"/>
  <c r="K1664" i="2"/>
  <c r="J1664" i="2"/>
  <c r="K1663" i="2"/>
  <c r="J1663" i="2"/>
  <c r="K1662" i="2"/>
  <c r="J1662" i="2"/>
  <c r="K1660" i="2"/>
  <c r="J1660" i="2"/>
  <c r="K1659" i="2"/>
  <c r="J1659" i="2"/>
  <c r="K1658" i="2"/>
  <c r="J1658" i="2"/>
  <c r="K1657" i="2"/>
  <c r="J1657" i="2"/>
  <c r="K1656" i="2"/>
  <c r="J1656" i="2"/>
  <c r="K1655" i="2"/>
  <c r="J1655" i="2"/>
  <c r="K1654" i="2"/>
  <c r="J1654" i="2"/>
  <c r="K1653" i="2"/>
  <c r="J1653" i="2"/>
  <c r="K1652" i="2"/>
  <c r="J1652" i="2"/>
  <c r="K1651" i="2"/>
  <c r="J1651" i="2"/>
  <c r="K1649" i="2"/>
  <c r="J1649" i="2"/>
  <c r="K1648" i="2"/>
  <c r="J1648" i="2"/>
  <c r="K1647" i="2"/>
  <c r="J1647" i="2"/>
  <c r="K1646" i="2"/>
  <c r="J1646" i="2"/>
  <c r="K1645" i="2"/>
  <c r="J1645" i="2"/>
  <c r="K1644" i="2"/>
  <c r="J1644" i="2"/>
  <c r="K1637" i="2"/>
  <c r="J1637" i="2"/>
  <c r="K1615" i="2"/>
  <c r="J1615" i="2"/>
  <c r="K1602" i="2"/>
  <c r="J1602" i="2"/>
  <c r="J1591" i="2"/>
  <c r="K1580" i="2"/>
  <c r="J1580" i="2"/>
  <c r="K1567" i="2"/>
  <c r="J1567" i="2"/>
  <c r="K1545" i="2"/>
  <c r="J1545" i="2"/>
  <c r="K1535" i="2"/>
  <c r="J1535" i="2"/>
  <c r="K1534" i="2"/>
  <c r="J1534" i="2"/>
  <c r="K1533" i="2"/>
  <c r="J1533" i="2"/>
  <c r="K1531" i="2"/>
  <c r="K43" i="2" s="1"/>
  <c r="J1531" i="2"/>
  <c r="J43" i="2" s="1"/>
  <c r="K1530" i="2"/>
  <c r="J1530" i="2"/>
  <c r="K1529" i="2"/>
  <c r="J1529" i="2"/>
  <c r="K1528" i="2"/>
  <c r="J1528" i="2"/>
  <c r="K1527" i="2"/>
  <c r="J1527" i="2"/>
  <c r="K1526" i="2"/>
  <c r="J1526" i="2"/>
  <c r="K1525" i="2"/>
  <c r="J1525" i="2"/>
  <c r="K1524" i="2"/>
  <c r="J1524" i="2"/>
  <c r="K1523" i="2"/>
  <c r="J1523" i="2"/>
  <c r="K1522" i="2"/>
  <c r="J1522" i="2"/>
  <c r="K1520" i="2"/>
  <c r="J1520" i="2"/>
  <c r="K1518" i="2"/>
  <c r="J1518" i="2"/>
  <c r="K1517" i="2"/>
  <c r="J1517" i="2"/>
  <c r="K1516" i="2"/>
  <c r="J1516" i="2"/>
  <c r="K1515" i="2"/>
  <c r="J1515" i="2"/>
  <c r="J1514" i="2"/>
  <c r="K1513" i="2"/>
  <c r="J1513" i="2"/>
  <c r="K1512" i="2"/>
  <c r="J1512" i="2"/>
  <c r="K1511" i="2"/>
  <c r="J1511" i="2"/>
  <c r="K1510" i="2"/>
  <c r="J1510" i="2"/>
  <c r="K1509" i="2"/>
  <c r="J1509" i="2"/>
  <c r="K1507" i="2"/>
  <c r="J1507" i="2"/>
  <c r="K1506" i="2"/>
  <c r="J1506" i="2"/>
  <c r="K1505" i="2"/>
  <c r="J1505" i="2"/>
  <c r="K1504" i="2"/>
  <c r="J1504" i="2"/>
  <c r="K1503" i="2"/>
  <c r="J1503" i="2"/>
  <c r="K1502" i="2"/>
  <c r="J1502" i="2"/>
  <c r="K1495" i="2"/>
  <c r="J1495" i="2"/>
  <c r="J1484" i="2"/>
  <c r="K1472" i="2"/>
  <c r="J1472" i="2"/>
  <c r="K1459" i="2"/>
  <c r="J1459" i="2"/>
  <c r="J1448" i="2"/>
  <c r="K1436" i="2"/>
  <c r="J1436" i="2"/>
  <c r="K1423" i="2"/>
  <c r="K1400" i="2"/>
  <c r="J1400" i="2"/>
  <c r="J1393" i="2" s="1"/>
  <c r="K1387" i="2"/>
  <c r="J1387" i="2"/>
  <c r="J1357" i="2" s="1"/>
  <c r="K1364" i="2"/>
  <c r="K1354" i="2"/>
  <c r="J1354" i="2"/>
  <c r="K1353" i="2"/>
  <c r="J1353" i="2"/>
  <c r="K1352" i="2"/>
  <c r="J1352" i="2"/>
  <c r="K1350" i="2"/>
  <c r="J1350" i="2"/>
  <c r="K1349" i="2"/>
  <c r="J1349" i="2"/>
  <c r="K1348" i="2"/>
  <c r="J1348" i="2"/>
  <c r="K1347" i="2"/>
  <c r="J1347" i="2"/>
  <c r="K1346" i="2"/>
  <c r="J1346" i="2"/>
  <c r="K1345" i="2"/>
  <c r="J1345" i="2"/>
  <c r="K1344" i="2"/>
  <c r="J1344" i="2"/>
  <c r="K1343" i="2"/>
  <c r="J1343" i="2"/>
  <c r="K1342" i="2"/>
  <c r="J1342" i="2"/>
  <c r="K1340" i="2"/>
  <c r="J1340" i="2"/>
  <c r="K1339" i="2"/>
  <c r="J1339" i="2"/>
  <c r="K1338" i="2"/>
  <c r="J1338" i="2"/>
  <c r="K1337" i="2"/>
  <c r="J1337" i="2"/>
  <c r="K1336" i="2"/>
  <c r="J1336" i="2"/>
  <c r="K1335" i="2"/>
  <c r="J1335" i="2"/>
  <c r="K1334" i="2"/>
  <c r="J1334" i="2"/>
  <c r="K1333" i="2"/>
  <c r="J1333" i="2"/>
  <c r="K1332" i="2"/>
  <c r="J1332" i="2"/>
  <c r="K1331" i="2"/>
  <c r="J1331" i="2"/>
  <c r="K1330" i="2"/>
  <c r="J1330" i="2"/>
  <c r="K1328" i="2"/>
  <c r="J1328" i="2"/>
  <c r="K1327" i="2"/>
  <c r="J1327" i="2"/>
  <c r="K1326" i="2"/>
  <c r="J1326" i="2"/>
  <c r="K1325" i="2"/>
  <c r="J1325" i="2"/>
  <c r="K1324" i="2"/>
  <c r="J1324" i="2"/>
  <c r="K1323" i="2"/>
  <c r="J1323" i="2"/>
  <c r="K1316" i="2"/>
  <c r="K1294" i="2"/>
  <c r="J1294" i="2"/>
  <c r="J1287" i="2" s="1"/>
  <c r="K1281" i="2"/>
  <c r="J1281" i="2"/>
  <c r="K1259" i="2"/>
  <c r="J1259" i="2"/>
  <c r="K1246" i="2"/>
  <c r="J1246" i="2"/>
  <c r="J1236" i="2"/>
  <c r="K1224" i="2"/>
  <c r="J1224" i="2"/>
  <c r="K1211" i="2"/>
  <c r="J1211" i="2"/>
  <c r="J1201" i="2"/>
  <c r="K1189" i="2"/>
  <c r="J1189" i="2"/>
  <c r="K1176" i="2"/>
  <c r="J1176" i="2"/>
  <c r="K1154" i="2"/>
  <c r="K1147" i="2" s="1"/>
  <c r="J1154" i="2"/>
  <c r="K1141" i="2"/>
  <c r="J1141" i="2"/>
  <c r="J1131" i="2"/>
  <c r="K1119" i="2"/>
  <c r="J1119" i="2"/>
  <c r="K1106" i="2"/>
  <c r="J1106" i="2"/>
  <c r="K1084" i="2"/>
  <c r="J1084" i="2"/>
  <c r="K1071" i="2"/>
  <c r="J1071" i="2"/>
  <c r="J1061" i="2"/>
  <c r="K1049" i="2"/>
  <c r="J1049" i="2"/>
  <c r="K1036" i="2"/>
  <c r="J1036" i="2"/>
  <c r="K1015" i="2"/>
  <c r="J1015" i="2"/>
  <c r="K1004" i="2"/>
  <c r="J1004" i="2"/>
  <c r="J52" i="2" s="1"/>
  <c r="K1003" i="2"/>
  <c r="J1003" i="2"/>
  <c r="K1002" i="2"/>
  <c r="J1002" i="2"/>
  <c r="K1001" i="2"/>
  <c r="J1001" i="2"/>
  <c r="K999" i="2"/>
  <c r="J999" i="2"/>
  <c r="K998" i="2"/>
  <c r="J998" i="2"/>
  <c r="K997" i="2"/>
  <c r="J997" i="2"/>
  <c r="K996" i="2"/>
  <c r="J996" i="2"/>
  <c r="K995" i="2"/>
  <c r="J995" i="2"/>
  <c r="K994" i="2"/>
  <c r="J994" i="2"/>
  <c r="K993" i="2"/>
  <c r="J993" i="2"/>
  <c r="K992" i="2"/>
  <c r="J992" i="2"/>
  <c r="K991" i="2"/>
  <c r="J991" i="2"/>
  <c r="K990" i="2"/>
  <c r="J990" i="2"/>
  <c r="K988" i="2"/>
  <c r="J988" i="2"/>
  <c r="K987" i="2"/>
  <c r="J987" i="2"/>
  <c r="K986" i="2"/>
  <c r="J986" i="2"/>
  <c r="K985" i="2"/>
  <c r="J985" i="2"/>
  <c r="K984" i="2"/>
  <c r="J984" i="2"/>
  <c r="K983" i="2"/>
  <c r="J983" i="2"/>
  <c r="K982" i="2"/>
  <c r="J982" i="2"/>
  <c r="K981" i="2"/>
  <c r="J981" i="2"/>
  <c r="K980" i="2"/>
  <c r="J980" i="2"/>
  <c r="K979" i="2"/>
  <c r="J979" i="2"/>
  <c r="K978" i="2"/>
  <c r="J978" i="2"/>
  <c r="J976" i="2"/>
  <c r="K975" i="2"/>
  <c r="J975" i="2"/>
  <c r="K974" i="2"/>
  <c r="J974" i="2"/>
  <c r="K973" i="2"/>
  <c r="J973" i="2"/>
  <c r="J972" i="2"/>
  <c r="J971" i="2"/>
  <c r="K964" i="2"/>
  <c r="J964" i="2"/>
  <c r="K942" i="2"/>
  <c r="J942" i="2"/>
  <c r="K929" i="2"/>
  <c r="J929" i="2"/>
  <c r="K907" i="2"/>
  <c r="J907" i="2"/>
  <c r="K894" i="2"/>
  <c r="J894" i="2"/>
  <c r="J884" i="2"/>
  <c r="K872" i="2"/>
  <c r="J872" i="2"/>
  <c r="K858" i="2"/>
  <c r="J858" i="2"/>
  <c r="K847" i="2"/>
  <c r="J847" i="2"/>
  <c r="K835" i="2"/>
  <c r="J835" i="2"/>
  <c r="K822" i="2"/>
  <c r="J822" i="2"/>
  <c r="J812" i="2"/>
  <c r="K800" i="2"/>
  <c r="J800" i="2"/>
  <c r="K786" i="2"/>
  <c r="J786" i="2"/>
  <c r="K776" i="2"/>
  <c r="K764" i="2"/>
  <c r="J764" i="2"/>
  <c r="K751" i="2"/>
  <c r="J751" i="2"/>
  <c r="J741" i="2"/>
  <c r="K729" i="2"/>
  <c r="J729" i="2"/>
  <c r="K719" i="2"/>
  <c r="K53" i="2" s="1"/>
  <c r="J719" i="2"/>
  <c r="J53" i="2" s="1"/>
  <c r="K718" i="2"/>
  <c r="K51" i="2" s="1"/>
  <c r="J718" i="2"/>
  <c r="J51" i="2" s="1"/>
  <c r="K717" i="2"/>
  <c r="J717" i="2"/>
  <c r="K716" i="2"/>
  <c r="J716" i="2"/>
  <c r="K715" i="2"/>
  <c r="J715" i="2"/>
  <c r="K713" i="2"/>
  <c r="J713" i="2"/>
  <c r="K712" i="2"/>
  <c r="J712" i="2"/>
  <c r="K711" i="2"/>
  <c r="J711" i="2"/>
  <c r="K710" i="2"/>
  <c r="J710" i="2"/>
  <c r="K709" i="2"/>
  <c r="J709" i="2"/>
  <c r="K708" i="2"/>
  <c r="J708" i="2"/>
  <c r="K707" i="2"/>
  <c r="J707" i="2"/>
  <c r="K706" i="2"/>
  <c r="J706" i="2"/>
  <c r="K705" i="2"/>
  <c r="J705" i="2"/>
  <c r="K703" i="2"/>
  <c r="J703" i="2"/>
  <c r="K702" i="2"/>
  <c r="J702" i="2"/>
  <c r="K701" i="2"/>
  <c r="J701" i="2"/>
  <c r="K700" i="2"/>
  <c r="J700" i="2"/>
  <c r="K699" i="2"/>
  <c r="J699" i="2"/>
  <c r="K698" i="2"/>
  <c r="J698" i="2"/>
  <c r="K697" i="2"/>
  <c r="J697" i="2"/>
  <c r="K696" i="2"/>
  <c r="J696" i="2"/>
  <c r="K695" i="2"/>
  <c r="J695" i="2"/>
  <c r="K694" i="2"/>
  <c r="J694" i="2"/>
  <c r="K693" i="2"/>
  <c r="J693" i="2"/>
  <c r="K691" i="2"/>
  <c r="J691" i="2"/>
  <c r="K690" i="2"/>
  <c r="J690" i="2"/>
  <c r="K689" i="2"/>
  <c r="J689" i="2"/>
  <c r="K688" i="2"/>
  <c r="J688" i="2"/>
  <c r="K687" i="2"/>
  <c r="K686" i="2"/>
  <c r="K677" i="2"/>
  <c r="J677" i="2"/>
  <c r="K655" i="2"/>
  <c r="J655" i="2"/>
  <c r="J648" i="2" s="1"/>
  <c r="K640" i="2"/>
  <c r="J640" i="2"/>
  <c r="K618" i="2"/>
  <c r="J618" i="2"/>
  <c r="K603" i="2"/>
  <c r="J603" i="2"/>
  <c r="J593" i="2"/>
  <c r="K581" i="2"/>
  <c r="J581" i="2"/>
  <c r="K566" i="2"/>
  <c r="J566" i="2"/>
  <c r="K544" i="2"/>
  <c r="J544" i="2"/>
  <c r="K529" i="2"/>
  <c r="K507" i="2"/>
  <c r="J507" i="2"/>
  <c r="K492" i="2"/>
  <c r="J492" i="2"/>
  <c r="J482" i="2"/>
  <c r="K470" i="2"/>
  <c r="J470" i="2"/>
  <c r="K422" i="2"/>
  <c r="J422" i="2"/>
  <c r="J412" i="2"/>
  <c r="K400" i="2"/>
  <c r="J400" i="2"/>
  <c r="K390" i="2"/>
  <c r="J390" i="2"/>
  <c r="K389" i="2"/>
  <c r="J389" i="2"/>
  <c r="K388" i="2"/>
  <c r="J388" i="2"/>
  <c r="K386" i="2"/>
  <c r="K46" i="2" s="1"/>
  <c r="J386" i="2"/>
  <c r="J46" i="2" s="1"/>
  <c r="K385" i="2"/>
  <c r="J385" i="2"/>
  <c r="K384" i="2"/>
  <c r="J384" i="2"/>
  <c r="J44" i="2" s="1"/>
  <c r="K383" i="2"/>
  <c r="J383" i="2"/>
  <c r="K382" i="2"/>
  <c r="J382" i="2"/>
  <c r="K381" i="2"/>
  <c r="J381" i="2"/>
  <c r="K380" i="2"/>
  <c r="J380" i="2"/>
  <c r="K379" i="2"/>
  <c r="J379" i="2"/>
  <c r="K378" i="2"/>
  <c r="J378" i="2"/>
  <c r="K377" i="2"/>
  <c r="J377" i="2"/>
  <c r="K376" i="2"/>
  <c r="J376" i="2"/>
  <c r="K375" i="2"/>
  <c r="J375" i="2"/>
  <c r="K373" i="2"/>
  <c r="J373" i="2"/>
  <c r="K372" i="2"/>
  <c r="J372" i="2"/>
  <c r="K371" i="2"/>
  <c r="J371" i="2"/>
  <c r="K370" i="2"/>
  <c r="J370" i="2"/>
  <c r="K369" i="2"/>
  <c r="J369" i="2"/>
  <c r="K368" i="2"/>
  <c r="J368" i="2"/>
  <c r="K367" i="2"/>
  <c r="J367" i="2"/>
  <c r="K366" i="2"/>
  <c r="J366" i="2"/>
  <c r="K365" i="2"/>
  <c r="J365" i="2"/>
  <c r="K364" i="2"/>
  <c r="J364" i="2"/>
  <c r="K363" i="2"/>
  <c r="J363" i="2"/>
  <c r="K361" i="2"/>
  <c r="J361" i="2"/>
  <c r="K360" i="2"/>
  <c r="J360" i="2"/>
  <c r="K359" i="2"/>
  <c r="J359" i="2"/>
  <c r="K358" i="2"/>
  <c r="J358" i="2"/>
  <c r="K357" i="2"/>
  <c r="J357" i="2"/>
  <c r="K356" i="2"/>
  <c r="J356" i="2"/>
  <c r="K349" i="2"/>
  <c r="J349" i="2"/>
  <c r="K326" i="2"/>
  <c r="J326" i="2"/>
  <c r="K313" i="2"/>
  <c r="J313" i="2"/>
  <c r="K290" i="2"/>
  <c r="J290" i="2"/>
  <c r="K277" i="2"/>
  <c r="J277" i="2"/>
  <c r="J265" i="2"/>
  <c r="J253" i="2"/>
  <c r="K216" i="2"/>
  <c r="J216" i="2"/>
  <c r="J209" i="2" s="1"/>
  <c r="K203" i="2"/>
  <c r="J203" i="2"/>
  <c r="J192" i="2"/>
  <c r="K181" i="2"/>
  <c r="J181" i="2"/>
  <c r="K163" i="2"/>
  <c r="J163" i="2"/>
  <c r="J152" i="2"/>
  <c r="K141" i="2"/>
  <c r="J141" i="2"/>
  <c r="K128" i="2"/>
  <c r="J128" i="2"/>
  <c r="K105" i="2"/>
  <c r="J105" i="2"/>
  <c r="K92" i="2"/>
  <c r="J92" i="2"/>
  <c r="J80" i="2"/>
  <c r="K69" i="2"/>
  <c r="J69" i="2"/>
  <c r="K52" i="2"/>
  <c r="K44" i="2"/>
  <c r="I849" i="2"/>
  <c r="G776" i="2"/>
  <c r="I604" i="2"/>
  <c r="H1414" i="2"/>
  <c r="M62" i="2" l="1"/>
  <c r="M828" i="2"/>
  <c r="O500" i="2"/>
  <c r="O1217" i="2"/>
  <c r="O1538" i="2"/>
  <c r="K1357" i="2"/>
  <c r="K648" i="2"/>
  <c r="M537" i="2"/>
  <c r="O393" i="2"/>
  <c r="O574" i="2"/>
  <c r="O1147" i="2"/>
  <c r="K972" i="2"/>
  <c r="J62" i="2"/>
  <c r="J98" i="2"/>
  <c r="J900" i="2"/>
  <c r="M648" i="2"/>
  <c r="O23" i="2"/>
  <c r="O1650" i="2"/>
  <c r="K463" i="2"/>
  <c r="J1147" i="2"/>
  <c r="M393" i="2"/>
  <c r="M17" i="2"/>
  <c r="M48" i="2"/>
  <c r="M1608" i="2"/>
  <c r="O62" i="2"/>
  <c r="O1532" i="2"/>
  <c r="M45" i="2"/>
  <c r="M1429" i="2"/>
  <c r="O19" i="2"/>
  <c r="O37" i="2"/>
  <c r="M27" i="2"/>
  <c r="O1672" i="2"/>
  <c r="J283" i="2"/>
  <c r="K611" i="2"/>
  <c r="J865" i="2"/>
  <c r="J1182" i="2"/>
  <c r="K50" i="2"/>
  <c r="K971" i="2"/>
  <c r="K15" i="2" s="1"/>
  <c r="M865" i="2"/>
  <c r="O362" i="2"/>
  <c r="J134" i="2"/>
  <c r="M1573" i="2"/>
  <c r="J500" i="2"/>
  <c r="K29" i="2"/>
  <c r="O611" i="2"/>
  <c r="J935" i="2"/>
  <c r="J1217" i="2"/>
  <c r="K1608" i="2"/>
  <c r="O41" i="2"/>
  <c r="O45" i="2"/>
  <c r="J686" i="2"/>
  <c r="J15" i="2" s="1"/>
  <c r="M374" i="2"/>
  <c r="M1077" i="2"/>
  <c r="J24" i="2"/>
  <c r="J32" i="2"/>
  <c r="K793" i="2"/>
  <c r="K1042" i="2"/>
  <c r="K1287" i="2"/>
  <c r="O463" i="2"/>
  <c r="K23" i="2"/>
  <c r="J1650" i="2"/>
  <c r="J1672" i="2"/>
  <c r="K283" i="2"/>
  <c r="K32" i="2"/>
  <c r="K37" i="2"/>
  <c r="K41" i="2"/>
  <c r="K393" i="2"/>
  <c r="K1112" i="2"/>
  <c r="M49" i="2"/>
  <c r="M972" i="2"/>
  <c r="M16" i="2" s="1"/>
  <c r="M1000" i="2"/>
  <c r="M1112" i="2"/>
  <c r="O977" i="2"/>
  <c r="J1112" i="2"/>
  <c r="J1538" i="2"/>
  <c r="M42" i="2"/>
  <c r="M900" i="2"/>
  <c r="M1008" i="2"/>
  <c r="M1147" i="2"/>
  <c r="M1287" i="2"/>
  <c r="O1008" i="2"/>
  <c r="M41" i="2"/>
  <c r="O828" i="2"/>
  <c r="O1393" i="2"/>
  <c r="O27" i="2"/>
  <c r="J611" i="2"/>
  <c r="K1329" i="2"/>
  <c r="K1532" i="2"/>
  <c r="M574" i="2"/>
  <c r="M1393" i="2"/>
  <c r="O18" i="2"/>
  <c r="O1000" i="2"/>
  <c r="O1077" i="2"/>
  <c r="K25" i="2"/>
  <c r="K374" i="2"/>
  <c r="K704" i="2"/>
  <c r="K38" i="2"/>
  <c r="J1573" i="2"/>
  <c r="M1042" i="2"/>
  <c r="O31" i="2"/>
  <c r="O50" i="2"/>
  <c r="O865" i="2"/>
  <c r="J22" i="2"/>
  <c r="J45" i="2"/>
  <c r="M463" i="2"/>
  <c r="M611" i="2"/>
  <c r="O972" i="2"/>
  <c r="O16" i="2" s="1"/>
  <c r="O757" i="2"/>
  <c r="O30" i="2"/>
  <c r="O39" i="2"/>
  <c r="K17" i="2"/>
  <c r="K39" i="2"/>
  <c r="K1182" i="2"/>
  <c r="K1217" i="2"/>
  <c r="M19" i="2"/>
  <c r="M500" i="2"/>
  <c r="M1538" i="2"/>
  <c r="J18" i="2"/>
  <c r="J23" i="2"/>
  <c r="J1252" i="2"/>
  <c r="K1538" i="2"/>
  <c r="J1608" i="2"/>
  <c r="M23" i="2"/>
  <c r="M40" i="2"/>
  <c r="O17" i="2"/>
  <c r="O26" i="2"/>
  <c r="O35" i="2"/>
  <c r="O714" i="2"/>
  <c r="K62" i="2"/>
  <c r="K31" i="2"/>
  <c r="K40" i="2"/>
  <c r="K574" i="2"/>
  <c r="K18" i="2"/>
  <c r="K1008" i="2"/>
  <c r="K1252" i="2"/>
  <c r="J42" i="2"/>
  <c r="J1465" i="2"/>
  <c r="M39" i="2"/>
  <c r="M1252" i="2"/>
  <c r="M1357" i="2"/>
  <c r="M1661" i="2"/>
  <c r="O1287" i="2"/>
  <c r="O42" i="2"/>
  <c r="K387" i="2"/>
  <c r="J537" i="2"/>
  <c r="K30" i="2"/>
  <c r="K989" i="2"/>
  <c r="K1393" i="2"/>
  <c r="K1508" i="2"/>
  <c r="K26" i="2"/>
  <c r="K35" i="2"/>
  <c r="M38" i="2"/>
  <c r="M387" i="2"/>
  <c r="M793" i="2"/>
  <c r="M1351" i="2"/>
  <c r="M1465" i="2"/>
  <c r="M1672" i="2"/>
  <c r="O34" i="2"/>
  <c r="O976" i="2"/>
  <c r="O20" i="2" s="1"/>
  <c r="O1182" i="2"/>
  <c r="O1608" i="2"/>
  <c r="J27" i="2"/>
  <c r="J36" i="2"/>
  <c r="K19" i="2"/>
  <c r="K28" i="2"/>
  <c r="J19" i="2"/>
  <c r="J757" i="2"/>
  <c r="K828" i="2"/>
  <c r="K977" i="2"/>
  <c r="K45" i="2"/>
  <c r="K1341" i="2"/>
  <c r="K1465" i="2"/>
  <c r="M50" i="2"/>
  <c r="M989" i="2"/>
  <c r="M1508" i="2"/>
  <c r="O283" i="2"/>
  <c r="O38" i="2"/>
  <c r="O387" i="2"/>
  <c r="O793" i="2"/>
  <c r="O900" i="2"/>
  <c r="O1341" i="2"/>
  <c r="O1429" i="2"/>
  <c r="O1661" i="2"/>
  <c r="J374" i="2"/>
  <c r="K537" i="2"/>
  <c r="K49" i="2"/>
  <c r="J828" i="2"/>
  <c r="J1329" i="2"/>
  <c r="J1351" i="2"/>
  <c r="K1650" i="2"/>
  <c r="K1661" i="2"/>
  <c r="K1672" i="2"/>
  <c r="O48" i="2"/>
  <c r="O28" i="2"/>
  <c r="O935" i="2"/>
  <c r="O24" i="2"/>
  <c r="O1351" i="2"/>
  <c r="O29" i="2"/>
  <c r="K900" i="2"/>
  <c r="J393" i="2"/>
  <c r="K24" i="2"/>
  <c r="J37" i="2"/>
  <c r="K865" i="2"/>
  <c r="K48" i="2"/>
  <c r="J1429" i="2"/>
  <c r="K1573" i="2"/>
  <c r="M971" i="2"/>
  <c r="M15" i="2" s="1"/>
  <c r="M36" i="2"/>
  <c r="O49" i="2"/>
  <c r="O989" i="2"/>
  <c r="O1508" i="2"/>
  <c r="O1501" i="2" s="1"/>
  <c r="J17" i="2"/>
  <c r="J26" i="2"/>
  <c r="J722" i="2"/>
  <c r="K1077" i="2"/>
  <c r="M757" i="2"/>
  <c r="M1182" i="2"/>
  <c r="M1341" i="2"/>
  <c r="O32" i="2"/>
  <c r="O22" i="2"/>
  <c r="O1252" i="2"/>
  <c r="O1465" i="2"/>
  <c r="J977" i="2"/>
  <c r="J246" i="2"/>
  <c r="K362" i="2"/>
  <c r="K500" i="2"/>
  <c r="K692" i="2"/>
  <c r="J793" i="2"/>
  <c r="K935" i="2"/>
  <c r="K1000" i="2"/>
  <c r="J1661" i="2"/>
  <c r="M34" i="2"/>
  <c r="M1217" i="2"/>
  <c r="M29" i="2"/>
  <c r="M1650" i="2"/>
  <c r="O25" i="2"/>
  <c r="O537" i="2"/>
  <c r="O40" i="2"/>
  <c r="O971" i="2"/>
  <c r="O15" i="2" s="1"/>
  <c r="O36" i="2"/>
  <c r="O1042" i="2"/>
  <c r="O1357" i="2"/>
  <c r="O1573" i="2"/>
  <c r="J30" i="2"/>
  <c r="M714" i="2"/>
  <c r="M977" i="2"/>
  <c r="M30" i="2"/>
  <c r="O374" i="2"/>
  <c r="O1329" i="2"/>
  <c r="O1521" i="2"/>
  <c r="J574" i="2"/>
  <c r="J29" i="2"/>
  <c r="M28" i="2"/>
  <c r="M32" i="2"/>
  <c r="M1532" i="2"/>
  <c r="M1521" i="2"/>
  <c r="M35" i="2"/>
  <c r="M31" i="2"/>
  <c r="M26" i="2"/>
  <c r="M25" i="2"/>
  <c r="M18" i="2"/>
  <c r="J1508" i="2"/>
  <c r="J31" i="2"/>
  <c r="J38" i="2"/>
  <c r="J41" i="2"/>
  <c r="K36" i="2"/>
  <c r="K42" i="2"/>
  <c r="J39" i="2"/>
  <c r="K1521" i="2"/>
  <c r="J34" i="2"/>
  <c r="M22" i="2"/>
  <c r="M24" i="2"/>
  <c r="M1329" i="2"/>
  <c r="J1341" i="2"/>
  <c r="J1000" i="2"/>
  <c r="J989" i="2"/>
  <c r="J35" i="2"/>
  <c r="J20" i="2"/>
  <c r="J28" i="2"/>
  <c r="J174" i="2"/>
  <c r="J1521" i="2"/>
  <c r="J1042" i="2"/>
  <c r="J714" i="2"/>
  <c r="J463" i="2"/>
  <c r="J40" i="2"/>
  <c r="J387" i="2"/>
  <c r="J49" i="2"/>
  <c r="J25" i="2"/>
  <c r="J362" i="2"/>
  <c r="J16" i="2"/>
  <c r="K1429" i="2"/>
  <c r="K27" i="2"/>
  <c r="O692" i="2"/>
  <c r="O704" i="2"/>
  <c r="O722" i="2"/>
  <c r="M20" i="2"/>
  <c r="M37" i="2"/>
  <c r="M692" i="2"/>
  <c r="M704" i="2"/>
  <c r="M52" i="2"/>
  <c r="M362" i="2"/>
  <c r="M722" i="2"/>
  <c r="K757" i="2"/>
  <c r="K976" i="2"/>
  <c r="K20" i="2" s="1"/>
  <c r="K16" i="2"/>
  <c r="K722" i="2"/>
  <c r="J50" i="2"/>
  <c r="J692" i="2"/>
  <c r="J704" i="2"/>
  <c r="K1351" i="2"/>
  <c r="J48" i="2"/>
  <c r="K714" i="2"/>
  <c r="J1532" i="2"/>
  <c r="K22" i="2"/>
  <c r="K34" i="2"/>
  <c r="H764" i="2"/>
  <c r="H507" i="2"/>
  <c r="H482" i="2"/>
  <c r="F1675" i="2"/>
  <c r="F1674" i="2"/>
  <c r="F1673" i="2"/>
  <c r="F1671" i="2"/>
  <c r="F1670" i="2"/>
  <c r="F1669" i="2"/>
  <c r="F1668" i="2"/>
  <c r="F1667" i="2"/>
  <c r="F1666" i="2"/>
  <c r="F1665" i="2"/>
  <c r="F1664" i="2"/>
  <c r="F1663" i="2"/>
  <c r="F1662" i="2"/>
  <c r="F1660" i="2"/>
  <c r="F1659" i="2"/>
  <c r="F1658" i="2"/>
  <c r="F1657" i="2"/>
  <c r="F1656" i="2"/>
  <c r="F1655" i="2"/>
  <c r="F1654" i="2"/>
  <c r="F1653" i="2"/>
  <c r="F1652" i="2"/>
  <c r="F1651" i="2"/>
  <c r="F1649" i="2"/>
  <c r="F1648" i="2"/>
  <c r="F1647" i="2"/>
  <c r="F1646" i="2"/>
  <c r="F1645" i="2"/>
  <c r="F1644" i="2"/>
  <c r="F1637" i="2"/>
  <c r="F1615" i="2"/>
  <c r="F1602" i="2"/>
  <c r="F1591" i="2"/>
  <c r="F1580" i="2"/>
  <c r="F1567" i="2"/>
  <c r="F1545" i="2"/>
  <c r="F1535" i="2"/>
  <c r="F1534" i="2"/>
  <c r="F1533" i="2"/>
  <c r="F1531" i="2"/>
  <c r="F1530" i="2"/>
  <c r="F1529" i="2"/>
  <c r="F1528" i="2"/>
  <c r="F1527" i="2"/>
  <c r="F1526" i="2"/>
  <c r="F1523" i="2"/>
  <c r="F1522" i="2"/>
  <c r="F1520" i="2"/>
  <c r="F1518" i="2"/>
  <c r="F1517" i="2"/>
  <c r="F1516" i="2"/>
  <c r="F1515" i="2"/>
  <c r="F1514" i="2"/>
  <c r="F1513" i="2"/>
  <c r="F1512" i="2"/>
  <c r="F1511" i="2"/>
  <c r="F1510" i="2"/>
  <c r="F1509" i="2"/>
  <c r="F1507" i="2"/>
  <c r="F1506" i="2"/>
  <c r="F1505" i="2"/>
  <c r="F1504" i="2"/>
  <c r="F1503" i="2"/>
  <c r="F1502" i="2"/>
  <c r="F1495" i="2"/>
  <c r="F1484" i="2"/>
  <c r="F1472" i="2"/>
  <c r="F1459" i="2"/>
  <c r="F1525" i="2"/>
  <c r="F1448" i="2"/>
  <c r="F1436" i="2"/>
  <c r="F1423" i="2"/>
  <c r="F1524" i="2"/>
  <c r="F1400" i="2"/>
  <c r="F1387" i="2"/>
  <c r="F1357" i="2" s="1"/>
  <c r="F1354" i="2"/>
  <c r="F1353" i="2"/>
  <c r="F1352" i="2"/>
  <c r="F1350" i="2"/>
  <c r="F1349" i="2"/>
  <c r="F1348" i="2"/>
  <c r="F1347" i="2"/>
  <c r="F1346" i="2"/>
  <c r="F1345" i="2"/>
  <c r="F1344" i="2"/>
  <c r="F1343" i="2"/>
  <c r="F1342" i="2"/>
  <c r="F1340" i="2"/>
  <c r="F1339" i="2"/>
  <c r="F1338" i="2"/>
  <c r="F1337" i="2"/>
  <c r="F1336" i="2"/>
  <c r="F1335" i="2"/>
  <c r="F1334" i="2"/>
  <c r="F1333" i="2"/>
  <c r="F1332" i="2"/>
  <c r="F1331" i="2"/>
  <c r="F1330" i="2"/>
  <c r="F1328" i="2"/>
  <c r="F1327" i="2"/>
  <c r="F1326" i="2"/>
  <c r="F1325" i="2"/>
  <c r="F1324" i="2"/>
  <c r="F1323" i="2"/>
  <c r="F1294" i="2"/>
  <c r="F1287" i="2" s="1"/>
  <c r="F1281" i="2"/>
  <c r="F1259" i="2"/>
  <c r="F1246" i="2"/>
  <c r="F1236" i="2"/>
  <c r="F1224" i="2"/>
  <c r="F1211" i="2"/>
  <c r="F1201" i="2"/>
  <c r="F1189" i="2"/>
  <c r="F1176" i="2"/>
  <c r="F1154" i="2"/>
  <c r="F1141" i="2"/>
  <c r="F1131" i="2"/>
  <c r="F1119" i="2"/>
  <c r="F1106" i="2"/>
  <c r="F1084" i="2"/>
  <c r="F1071" i="2"/>
  <c r="F1061" i="2"/>
  <c r="F1049" i="2"/>
  <c r="F1036" i="2"/>
  <c r="F1015" i="2"/>
  <c r="F1004" i="2"/>
  <c r="F1003" i="2"/>
  <c r="F1002" i="2"/>
  <c r="F1001" i="2"/>
  <c r="F999" i="2"/>
  <c r="F998" i="2"/>
  <c r="F997" i="2"/>
  <c r="F996" i="2"/>
  <c r="F995" i="2"/>
  <c r="F994" i="2"/>
  <c r="F993" i="2"/>
  <c r="F992" i="2"/>
  <c r="F988" i="2"/>
  <c r="F987" i="2"/>
  <c r="F986" i="2"/>
  <c r="F985" i="2"/>
  <c r="F984" i="2"/>
  <c r="F983" i="2"/>
  <c r="F982" i="2"/>
  <c r="F981" i="2"/>
  <c r="F980" i="2"/>
  <c r="F979" i="2"/>
  <c r="F978" i="2"/>
  <c r="F976" i="2"/>
  <c r="F975" i="2"/>
  <c r="F974" i="2"/>
  <c r="F973" i="2"/>
  <c r="F972" i="2"/>
  <c r="F971" i="2"/>
  <c r="F964" i="2"/>
  <c r="F942" i="2"/>
  <c r="F929" i="2"/>
  <c r="F907" i="2"/>
  <c r="F894" i="2"/>
  <c r="F884" i="2"/>
  <c r="F872" i="2"/>
  <c r="F858" i="2"/>
  <c r="F990" i="2"/>
  <c r="F835" i="2"/>
  <c r="F822" i="2"/>
  <c r="F812" i="2"/>
  <c r="F800" i="2"/>
  <c r="F786" i="2"/>
  <c r="F764" i="2"/>
  <c r="F751" i="2"/>
  <c r="F991" i="2"/>
  <c r="F729" i="2"/>
  <c r="F719" i="2"/>
  <c r="F718" i="2"/>
  <c r="F717" i="2"/>
  <c r="F716" i="2"/>
  <c r="F715" i="2"/>
  <c r="F713" i="2"/>
  <c r="F712" i="2"/>
  <c r="F711" i="2"/>
  <c r="F710" i="2"/>
  <c r="F709" i="2"/>
  <c r="F708" i="2"/>
  <c r="F707" i="2"/>
  <c r="F706" i="2"/>
  <c r="F705" i="2"/>
  <c r="F703" i="2"/>
  <c r="F702" i="2"/>
  <c r="F701" i="2"/>
  <c r="F700" i="2"/>
  <c r="F699" i="2"/>
  <c r="F698" i="2"/>
  <c r="F697" i="2"/>
  <c r="F696" i="2"/>
  <c r="F695" i="2"/>
  <c r="F694" i="2"/>
  <c r="F693" i="2"/>
  <c r="F691" i="2"/>
  <c r="F690" i="2"/>
  <c r="F689" i="2"/>
  <c r="F688" i="2"/>
  <c r="F687" i="2"/>
  <c r="F686" i="2"/>
  <c r="F677" i="2"/>
  <c r="F655" i="2"/>
  <c r="F640" i="2"/>
  <c r="F618" i="2"/>
  <c r="F603" i="2"/>
  <c r="F593" i="2"/>
  <c r="F581" i="2"/>
  <c r="F566" i="2"/>
  <c r="F544" i="2"/>
  <c r="F507" i="2"/>
  <c r="F500" i="2" s="1"/>
  <c r="F492" i="2"/>
  <c r="F482" i="2"/>
  <c r="F470" i="2"/>
  <c r="F400" i="2"/>
  <c r="O1643" i="2" l="1"/>
  <c r="M1322" i="2"/>
  <c r="M1643" i="2"/>
  <c r="F537" i="2"/>
  <c r="K355" i="2"/>
  <c r="K1322" i="2"/>
  <c r="K1643" i="2"/>
  <c r="M47" i="2"/>
  <c r="O1322" i="2"/>
  <c r="J21" i="2"/>
  <c r="O47" i="2"/>
  <c r="J1643" i="2"/>
  <c r="O355" i="2"/>
  <c r="O33" i="2"/>
  <c r="K47" i="2"/>
  <c r="J1322" i="2"/>
  <c r="K685" i="2"/>
  <c r="K21" i="2"/>
  <c r="K970" i="2"/>
  <c r="J33" i="2"/>
  <c r="O21" i="2"/>
  <c r="M355" i="2"/>
  <c r="M970" i="2"/>
  <c r="O970" i="2"/>
  <c r="J355" i="2"/>
  <c r="F648" i="2"/>
  <c r="F1532" i="2"/>
  <c r="O685" i="2"/>
  <c r="K1501" i="2"/>
  <c r="F1147" i="2"/>
  <c r="F1252" i="2"/>
  <c r="M685" i="2"/>
  <c r="J685" i="2"/>
  <c r="M1501" i="2"/>
  <c r="M33" i="2"/>
  <c r="K33" i="2"/>
  <c r="M21" i="2"/>
  <c r="J970" i="2"/>
  <c r="J1501" i="2"/>
  <c r="J47" i="2"/>
  <c r="F1042" i="2"/>
  <c r="F900" i="2"/>
  <c r="F757" i="2"/>
  <c r="F1608" i="2"/>
  <c r="F1112" i="2"/>
  <c r="F865" i="2"/>
  <c r="F574" i="2"/>
  <c r="F704" i="2"/>
  <c r="F989" i="2"/>
  <c r="F977" i="2"/>
  <c r="F1341" i="2"/>
  <c r="F935" i="2"/>
  <c r="F611" i="2"/>
  <c r="F1429" i="2"/>
  <c r="F1538" i="2"/>
  <c r="F1661" i="2"/>
  <c r="F1672" i="2"/>
  <c r="F1573" i="2"/>
  <c r="F1650" i="2"/>
  <c r="F1465" i="2"/>
  <c r="F1508" i="2"/>
  <c r="F1217" i="2"/>
  <c r="F1182" i="2"/>
  <c r="F1351" i="2"/>
  <c r="F1329" i="2"/>
  <c r="F793" i="2"/>
  <c r="F1000" i="2"/>
  <c r="F714" i="2"/>
  <c r="F463" i="2"/>
  <c r="F692" i="2"/>
  <c r="F1521" i="2"/>
  <c r="F741" i="2"/>
  <c r="F722" i="2" s="1"/>
  <c r="F847" i="2"/>
  <c r="F828" i="2" s="1"/>
  <c r="F1412" i="2"/>
  <c r="F1393" i="2" s="1"/>
  <c r="O14" i="2" l="1"/>
  <c r="J14" i="2"/>
  <c r="F1322" i="2"/>
  <c r="F1643" i="2"/>
  <c r="M14" i="2"/>
  <c r="F685" i="2"/>
  <c r="F970" i="2"/>
  <c r="F1501" i="2"/>
  <c r="H192" i="2" l="1"/>
  <c r="H181" i="2"/>
  <c r="H163" i="2"/>
  <c r="H152" i="2"/>
  <c r="H141" i="2"/>
  <c r="H105" i="2"/>
  <c r="H69" i="2"/>
  <c r="D1201" i="2" l="1"/>
  <c r="D847" i="2" l="1"/>
  <c r="D412" i="2"/>
  <c r="D253" i="2"/>
  <c r="D181" i="2"/>
  <c r="D69" i="2" l="1"/>
  <c r="E69" i="2"/>
  <c r="O67" i="1"/>
  <c r="M67" i="1"/>
  <c r="K67" i="1"/>
  <c r="H67" i="1"/>
  <c r="E67" i="1"/>
  <c r="P65" i="1"/>
  <c r="N65" i="1"/>
  <c r="N67" i="1" s="1"/>
  <c r="M13" i="2" s="1"/>
  <c r="L65" i="1"/>
  <c r="Q65" i="1" s="1"/>
  <c r="J65" i="1"/>
  <c r="I65" i="1"/>
  <c r="I67" i="1" s="1"/>
  <c r="F65" i="1"/>
  <c r="Q64" i="1"/>
  <c r="P64" i="1"/>
  <c r="P67" i="1" s="1"/>
  <c r="N64" i="1"/>
  <c r="L64" i="1"/>
  <c r="J64" i="1"/>
  <c r="I64" i="1"/>
  <c r="F64" i="1"/>
  <c r="Q62" i="1"/>
  <c r="G62" i="1"/>
  <c r="L61" i="1"/>
  <c r="J61" i="1"/>
  <c r="I61" i="1"/>
  <c r="G61" i="1"/>
  <c r="F61" i="1"/>
  <c r="O58" i="1"/>
  <c r="M58" i="1"/>
  <c r="K58" i="1"/>
  <c r="H58" i="1"/>
  <c r="P54" i="1"/>
  <c r="N54" i="1"/>
  <c r="L54" i="1"/>
  <c r="Q54" i="1" s="1"/>
  <c r="J54" i="1"/>
  <c r="I54" i="1"/>
  <c r="Q47" i="1"/>
  <c r="P46" i="1"/>
  <c r="N46" i="1"/>
  <c r="L46" i="1"/>
  <c r="Q46" i="1" s="1"/>
  <c r="J46" i="1"/>
  <c r="I46" i="1"/>
  <c r="G46" i="1"/>
  <c r="F46" i="1"/>
  <c r="Q45" i="1"/>
  <c r="G45" i="1"/>
  <c r="F45" i="1"/>
  <c r="Q44" i="1"/>
  <c r="G44" i="1"/>
  <c r="F44" i="1"/>
  <c r="P43" i="1"/>
  <c r="N43" i="1"/>
  <c r="L43" i="1"/>
  <c r="Q43" i="1" s="1"/>
  <c r="J43" i="1"/>
  <c r="I43" i="1"/>
  <c r="Q41" i="1"/>
  <c r="G41" i="1"/>
  <c r="G39" i="1" s="1"/>
  <c r="F41" i="1"/>
  <c r="P39" i="1"/>
  <c r="N39" i="1"/>
  <c r="L39" i="1"/>
  <c r="Q39" i="1" s="1"/>
  <c r="J39" i="1"/>
  <c r="I39" i="1"/>
  <c r="F39" i="1"/>
  <c r="Q38" i="1"/>
  <c r="G38" i="1"/>
  <c r="F38" i="1"/>
  <c r="Q37" i="1"/>
  <c r="Q36" i="1"/>
  <c r="G36" i="1"/>
  <c r="F36" i="1"/>
  <c r="E36" i="1"/>
  <c r="Q35" i="1"/>
  <c r="G35" i="1"/>
  <c r="F35" i="1"/>
  <c r="E35" i="1"/>
  <c r="Q34" i="1"/>
  <c r="G34" i="1"/>
  <c r="F34" i="1"/>
  <c r="E34" i="1"/>
  <c r="P33" i="1"/>
  <c r="N33" i="1"/>
  <c r="N32" i="1" s="1"/>
  <c r="L33" i="1"/>
  <c r="J33" i="1"/>
  <c r="J32" i="1" s="1"/>
  <c r="J58" i="1" s="1"/>
  <c r="I33" i="1"/>
  <c r="I32" i="1" s="1"/>
  <c r="I58" i="1" s="1"/>
  <c r="G33" i="1"/>
  <c r="F33" i="1"/>
  <c r="E33" i="1"/>
  <c r="P32" i="1"/>
  <c r="G32" i="1"/>
  <c r="F32" i="1"/>
  <c r="M31" i="1"/>
  <c r="P30" i="1"/>
  <c r="O30" i="1"/>
  <c r="N30" i="1"/>
  <c r="N31" i="1" s="1"/>
  <c r="M30" i="1"/>
  <c r="K30" i="1"/>
  <c r="J30" i="1"/>
  <c r="I30" i="1"/>
  <c r="Q28" i="1"/>
  <c r="Q27" i="1"/>
  <c r="Q26" i="1"/>
  <c r="L24" i="1"/>
  <c r="Q24" i="1" s="1"/>
  <c r="J24" i="1"/>
  <c r="I24" i="1"/>
  <c r="H24" i="1"/>
  <c r="G24" i="1"/>
  <c r="F24" i="1"/>
  <c r="F23" i="1"/>
  <c r="E23" i="1"/>
  <c r="E30" i="1" s="1"/>
  <c r="Q21" i="1"/>
  <c r="Q20" i="1"/>
  <c r="H20" i="1"/>
  <c r="G20" i="1"/>
  <c r="F20" i="1"/>
  <c r="P19" i="1"/>
  <c r="O19" i="1"/>
  <c r="N19" i="1"/>
  <c r="M19" i="1"/>
  <c r="L19" i="1"/>
  <c r="K19" i="1"/>
  <c r="J19" i="1"/>
  <c r="I19" i="1"/>
  <c r="Q19" i="1" s="1"/>
  <c r="H19" i="1"/>
  <c r="G19" i="1"/>
  <c r="Q18" i="1"/>
  <c r="E18" i="1"/>
  <c r="Q15" i="1"/>
  <c r="J12" i="1"/>
  <c r="I12" i="1"/>
  <c r="Q12" i="1" s="1"/>
  <c r="F12" i="1"/>
  <c r="F19" i="1" s="1"/>
  <c r="E12" i="1"/>
  <c r="E19" i="1" s="1"/>
  <c r="F30" i="1" l="1"/>
  <c r="F31" i="1" s="1"/>
  <c r="J31" i="1"/>
  <c r="J59" i="1" s="1"/>
  <c r="Q33" i="1"/>
  <c r="H30" i="1"/>
  <c r="H31" i="1" s="1"/>
  <c r="K31" i="1"/>
  <c r="K59" i="1" s="1"/>
  <c r="K71" i="1" s="1"/>
  <c r="N58" i="1"/>
  <c r="N59" i="1" s="1"/>
  <c r="N71" i="1" s="1"/>
  <c r="F67" i="1"/>
  <c r="I31" i="1"/>
  <c r="I59" i="1" s="1"/>
  <c r="I71" i="1" s="1"/>
  <c r="G30" i="1"/>
  <c r="G31" i="1" s="1"/>
  <c r="P58" i="1"/>
  <c r="G67" i="1"/>
  <c r="F58" i="1"/>
  <c r="F59" i="1" s="1"/>
  <c r="F71" i="1" s="1"/>
  <c r="M59" i="1"/>
  <c r="M71" i="1" s="1"/>
  <c r="O31" i="1"/>
  <c r="O59" i="1" s="1"/>
  <c r="F43" i="1"/>
  <c r="J67" i="1"/>
  <c r="J71" i="1" s="1"/>
  <c r="E32" i="1"/>
  <c r="E58" i="1" s="1"/>
  <c r="E59" i="1" s="1"/>
  <c r="E71" i="1" s="1"/>
  <c r="P31" i="1"/>
  <c r="G43" i="1"/>
  <c r="G58" i="1" s="1"/>
  <c r="G59" i="1" s="1"/>
  <c r="G71" i="1" s="1"/>
  <c r="L67" i="1"/>
  <c r="Q67" i="1" s="1"/>
  <c r="O13" i="2"/>
  <c r="H59" i="1"/>
  <c r="H71" i="1" s="1"/>
  <c r="O71" i="1"/>
  <c r="E31" i="1"/>
  <c r="L30" i="1"/>
  <c r="L32" i="1"/>
  <c r="Q61" i="1"/>
  <c r="P59" i="1" l="1"/>
  <c r="P71" i="1" s="1"/>
  <c r="L58" i="1"/>
  <c r="L59" i="1" s="1"/>
  <c r="Q32" i="1"/>
  <c r="L31" i="1"/>
  <c r="Q31" i="1" s="1"/>
  <c r="Q30" i="1"/>
  <c r="Q58" i="1" l="1"/>
  <c r="Q59" i="1" l="1"/>
  <c r="L71" i="1"/>
  <c r="Q71" i="1" s="1"/>
  <c r="N1154" i="2" l="1"/>
  <c r="L1154" i="2"/>
  <c r="N1131" i="2"/>
  <c r="N1123" i="2"/>
  <c r="N1119" i="2" s="1"/>
  <c r="L1131" i="2"/>
  <c r="L1123" i="2"/>
  <c r="L1119" i="2" s="1"/>
  <c r="N593" i="2"/>
  <c r="N581" i="2"/>
  <c r="L593" i="2"/>
  <c r="L581" i="2"/>
  <c r="H715" i="2"/>
  <c r="H1412" i="2"/>
  <c r="I492" i="2" l="1"/>
  <c r="H492" i="2"/>
  <c r="I400" i="2"/>
  <c r="H400" i="2"/>
  <c r="H377" i="2"/>
  <c r="N1637" i="2"/>
  <c r="N1615" i="2"/>
  <c r="L1637" i="2"/>
  <c r="L1615" i="2"/>
  <c r="N1602" i="2"/>
  <c r="N1591" i="2"/>
  <c r="N1580" i="2"/>
  <c r="L1602" i="2"/>
  <c r="L1591" i="2"/>
  <c r="L1580" i="2"/>
  <c r="N1246" i="2"/>
  <c r="N1236" i="2"/>
  <c r="N1224" i="2"/>
  <c r="L1246" i="2"/>
  <c r="L1236" i="2"/>
  <c r="L1224" i="2"/>
  <c r="N1211" i="2"/>
  <c r="N1201" i="2"/>
  <c r="N1189" i="2"/>
  <c r="L1211" i="2"/>
  <c r="L1201" i="2"/>
  <c r="L1189" i="2"/>
  <c r="N1071" i="2"/>
  <c r="N1061" i="2"/>
  <c r="N1049" i="2"/>
  <c r="L1071" i="2"/>
  <c r="L1061" i="2"/>
  <c r="L1049" i="2"/>
  <c r="N894" i="2"/>
  <c r="N884" i="2"/>
  <c r="N872" i="2"/>
  <c r="L894" i="2"/>
  <c r="L884" i="2"/>
  <c r="L872" i="2"/>
  <c r="N858" i="2"/>
  <c r="N847" i="2"/>
  <c r="N835" i="2"/>
  <c r="L858" i="2"/>
  <c r="L847" i="2"/>
  <c r="L835" i="2"/>
  <c r="N786" i="2"/>
  <c r="N764" i="2"/>
  <c r="L786" i="2"/>
  <c r="L764" i="2"/>
  <c r="N529" i="2"/>
  <c r="N511" i="2"/>
  <c r="N508" i="2"/>
  <c r="L529" i="2"/>
  <c r="L511" i="2"/>
  <c r="W511" i="2" s="1"/>
  <c r="L508" i="2"/>
  <c r="N492" i="2"/>
  <c r="N482" i="2"/>
  <c r="N470" i="2"/>
  <c r="L492" i="2"/>
  <c r="L482" i="2"/>
  <c r="L470" i="2"/>
  <c r="N422" i="2"/>
  <c r="N412" i="2"/>
  <c r="N404" i="2"/>
  <c r="N400" i="2" s="1"/>
  <c r="L422" i="2"/>
  <c r="L412" i="2"/>
  <c r="L404" i="2"/>
  <c r="L400" i="2" s="1"/>
  <c r="N277" i="2"/>
  <c r="N265" i="2"/>
  <c r="N253" i="2"/>
  <c r="L277" i="2"/>
  <c r="L265" i="2"/>
  <c r="L253" i="2"/>
  <c r="N203" i="2"/>
  <c r="N192" i="2"/>
  <c r="N181" i="2"/>
  <c r="L203" i="2"/>
  <c r="W203" i="2" s="1"/>
  <c r="L192" i="2"/>
  <c r="L181" i="2"/>
  <c r="T181" i="2" s="1"/>
  <c r="N163" i="2"/>
  <c r="N152" i="2"/>
  <c r="N145" i="2"/>
  <c r="N141" i="2" s="1"/>
  <c r="L163" i="2"/>
  <c r="L152" i="2"/>
  <c r="L145" i="2"/>
  <c r="L141" i="2" s="1"/>
  <c r="N128" i="2"/>
  <c r="L128" i="2"/>
  <c r="N69" i="2"/>
  <c r="L69" i="2"/>
  <c r="S474" i="2"/>
  <c r="N1675" i="2"/>
  <c r="L1675" i="2"/>
  <c r="I1675" i="2"/>
  <c r="H1675" i="2"/>
  <c r="G1675" i="2"/>
  <c r="E1675" i="2"/>
  <c r="D1675" i="2"/>
  <c r="N1674" i="2"/>
  <c r="L1674" i="2"/>
  <c r="I1674" i="2"/>
  <c r="H1674" i="2"/>
  <c r="G1674" i="2"/>
  <c r="E1674" i="2"/>
  <c r="D1674" i="2"/>
  <c r="N1673" i="2"/>
  <c r="L1673" i="2"/>
  <c r="I1673" i="2"/>
  <c r="H1673" i="2"/>
  <c r="G1673" i="2"/>
  <c r="E1673" i="2"/>
  <c r="D1673" i="2"/>
  <c r="N1671" i="2"/>
  <c r="L1671" i="2"/>
  <c r="I1671" i="2"/>
  <c r="H1671" i="2"/>
  <c r="G1671" i="2"/>
  <c r="E1671" i="2"/>
  <c r="D1671" i="2"/>
  <c r="N1670" i="2"/>
  <c r="L1670" i="2"/>
  <c r="I1670" i="2"/>
  <c r="H1670" i="2"/>
  <c r="G1670" i="2"/>
  <c r="E1670" i="2"/>
  <c r="D1670" i="2"/>
  <c r="N1669" i="2"/>
  <c r="L1669" i="2"/>
  <c r="I1669" i="2"/>
  <c r="H1669" i="2"/>
  <c r="G1669" i="2"/>
  <c r="E1669" i="2"/>
  <c r="D1669" i="2"/>
  <c r="N1668" i="2"/>
  <c r="L1668" i="2"/>
  <c r="I1668" i="2"/>
  <c r="H1668" i="2"/>
  <c r="G1668" i="2"/>
  <c r="E1668" i="2"/>
  <c r="D1668" i="2"/>
  <c r="N1667" i="2"/>
  <c r="L1667" i="2"/>
  <c r="I1667" i="2"/>
  <c r="H1667" i="2"/>
  <c r="G1667" i="2"/>
  <c r="E1667" i="2"/>
  <c r="D1667" i="2"/>
  <c r="N1666" i="2"/>
  <c r="L1666" i="2"/>
  <c r="I1666" i="2"/>
  <c r="H1666" i="2"/>
  <c r="G1666" i="2"/>
  <c r="E1666" i="2"/>
  <c r="D1666" i="2"/>
  <c r="N1665" i="2"/>
  <c r="L1665" i="2"/>
  <c r="I1665" i="2"/>
  <c r="H1665" i="2"/>
  <c r="G1665" i="2"/>
  <c r="E1665" i="2"/>
  <c r="D1665" i="2"/>
  <c r="N1664" i="2"/>
  <c r="L1664" i="2"/>
  <c r="I1664" i="2"/>
  <c r="H1664" i="2"/>
  <c r="G1664" i="2"/>
  <c r="E1664" i="2"/>
  <c r="D1664" i="2"/>
  <c r="N1663" i="2"/>
  <c r="L1663" i="2"/>
  <c r="I1663" i="2"/>
  <c r="H1663" i="2"/>
  <c r="G1663" i="2"/>
  <c r="E1663" i="2"/>
  <c r="D1663" i="2"/>
  <c r="N1662" i="2"/>
  <c r="L1662" i="2"/>
  <c r="I1662" i="2"/>
  <c r="H1662" i="2"/>
  <c r="G1662" i="2"/>
  <c r="E1662" i="2"/>
  <c r="D1662" i="2"/>
  <c r="N1660" i="2"/>
  <c r="L1660" i="2"/>
  <c r="I1660" i="2"/>
  <c r="H1660" i="2"/>
  <c r="G1660" i="2"/>
  <c r="E1660" i="2"/>
  <c r="D1660" i="2"/>
  <c r="N1659" i="2"/>
  <c r="L1659" i="2"/>
  <c r="I1659" i="2"/>
  <c r="H1659" i="2"/>
  <c r="G1659" i="2"/>
  <c r="E1659" i="2"/>
  <c r="D1659" i="2"/>
  <c r="N1658" i="2"/>
  <c r="L1658" i="2"/>
  <c r="I1658" i="2"/>
  <c r="H1658" i="2"/>
  <c r="G1658" i="2"/>
  <c r="E1658" i="2"/>
  <c r="D1658" i="2"/>
  <c r="N1657" i="2"/>
  <c r="L1657" i="2"/>
  <c r="I1657" i="2"/>
  <c r="H1657" i="2"/>
  <c r="G1657" i="2"/>
  <c r="E1657" i="2"/>
  <c r="D1657" i="2"/>
  <c r="N1656" i="2"/>
  <c r="L1656" i="2"/>
  <c r="I1656" i="2"/>
  <c r="H1656" i="2"/>
  <c r="G1656" i="2"/>
  <c r="E1656" i="2"/>
  <c r="D1656" i="2"/>
  <c r="N1655" i="2"/>
  <c r="L1655" i="2"/>
  <c r="I1655" i="2"/>
  <c r="H1655" i="2"/>
  <c r="G1655" i="2"/>
  <c r="E1655" i="2"/>
  <c r="D1655" i="2"/>
  <c r="N1654" i="2"/>
  <c r="L1654" i="2"/>
  <c r="I1654" i="2"/>
  <c r="H1654" i="2"/>
  <c r="G1654" i="2"/>
  <c r="E1654" i="2"/>
  <c r="D1654" i="2"/>
  <c r="N1653" i="2"/>
  <c r="L1653" i="2"/>
  <c r="I1653" i="2"/>
  <c r="H1653" i="2"/>
  <c r="G1653" i="2"/>
  <c r="E1653" i="2"/>
  <c r="D1653" i="2"/>
  <c r="N1652" i="2"/>
  <c r="L1652" i="2"/>
  <c r="I1652" i="2"/>
  <c r="H1652" i="2"/>
  <c r="G1652" i="2"/>
  <c r="E1652" i="2"/>
  <c r="D1652" i="2"/>
  <c r="N1651" i="2"/>
  <c r="L1651" i="2"/>
  <c r="I1651" i="2"/>
  <c r="H1651" i="2"/>
  <c r="G1651" i="2"/>
  <c r="E1651" i="2"/>
  <c r="D1651" i="2"/>
  <c r="N1649" i="2"/>
  <c r="L1649" i="2"/>
  <c r="I1649" i="2"/>
  <c r="H1649" i="2"/>
  <c r="G1649" i="2"/>
  <c r="E1649" i="2"/>
  <c r="D1649" i="2"/>
  <c r="N1648" i="2"/>
  <c r="L1648" i="2"/>
  <c r="I1648" i="2"/>
  <c r="H1648" i="2"/>
  <c r="G1648" i="2"/>
  <c r="E1648" i="2"/>
  <c r="D1648" i="2"/>
  <c r="N1647" i="2"/>
  <c r="L1647" i="2"/>
  <c r="I1647" i="2"/>
  <c r="H1647" i="2"/>
  <c r="G1647" i="2"/>
  <c r="E1647" i="2"/>
  <c r="D1647" i="2"/>
  <c r="N1646" i="2"/>
  <c r="L1646" i="2"/>
  <c r="I1646" i="2"/>
  <c r="H1646" i="2"/>
  <c r="G1646" i="2"/>
  <c r="E1646" i="2"/>
  <c r="D1646" i="2"/>
  <c r="N1645" i="2"/>
  <c r="L1645" i="2"/>
  <c r="I1645" i="2"/>
  <c r="H1645" i="2"/>
  <c r="G1645" i="2"/>
  <c r="E1645" i="2"/>
  <c r="D1645" i="2"/>
  <c r="N1644" i="2"/>
  <c r="L1644" i="2"/>
  <c r="I1644" i="2"/>
  <c r="H1644" i="2"/>
  <c r="G1644" i="2"/>
  <c r="E1644" i="2"/>
  <c r="D1644" i="2"/>
  <c r="W1642" i="2"/>
  <c r="V1642" i="2"/>
  <c r="U1642" i="2"/>
  <c r="T1642" i="2"/>
  <c r="S1642" i="2"/>
  <c r="R1642" i="2"/>
  <c r="Q1642" i="2"/>
  <c r="P1642" i="2"/>
  <c r="W1641" i="2"/>
  <c r="V1641" i="2"/>
  <c r="U1641" i="2"/>
  <c r="T1641" i="2"/>
  <c r="S1641" i="2"/>
  <c r="R1641" i="2"/>
  <c r="Q1641" i="2"/>
  <c r="P1641" i="2"/>
  <c r="W1640" i="2"/>
  <c r="V1640" i="2"/>
  <c r="U1640" i="2"/>
  <c r="T1640" i="2"/>
  <c r="S1640" i="2"/>
  <c r="R1640" i="2"/>
  <c r="Q1640" i="2"/>
  <c r="P1640" i="2"/>
  <c r="W1639" i="2"/>
  <c r="V1639" i="2"/>
  <c r="U1639" i="2"/>
  <c r="T1639" i="2"/>
  <c r="S1639" i="2"/>
  <c r="R1639" i="2"/>
  <c r="Q1639" i="2"/>
  <c r="P1639" i="2"/>
  <c r="W1638" i="2"/>
  <c r="V1638" i="2"/>
  <c r="U1638" i="2"/>
  <c r="T1638" i="2"/>
  <c r="S1638" i="2"/>
  <c r="R1638" i="2"/>
  <c r="Q1638" i="2"/>
  <c r="P1638" i="2"/>
  <c r="I1637" i="2"/>
  <c r="H1637" i="2"/>
  <c r="G1637" i="2"/>
  <c r="E1637" i="2"/>
  <c r="D1637" i="2"/>
  <c r="W1636" i="2"/>
  <c r="V1636" i="2"/>
  <c r="U1636" i="2"/>
  <c r="T1636" i="2"/>
  <c r="S1636" i="2"/>
  <c r="R1636" i="2"/>
  <c r="Q1636" i="2"/>
  <c r="P1636" i="2"/>
  <c r="W1635" i="2"/>
  <c r="V1635" i="2"/>
  <c r="U1635" i="2"/>
  <c r="T1635" i="2"/>
  <c r="S1635" i="2"/>
  <c r="R1635" i="2"/>
  <c r="Q1635" i="2"/>
  <c r="P1635" i="2"/>
  <c r="W1634" i="2"/>
  <c r="V1634" i="2"/>
  <c r="U1634" i="2"/>
  <c r="T1634" i="2"/>
  <c r="S1634" i="2"/>
  <c r="R1634" i="2"/>
  <c r="Q1634" i="2"/>
  <c r="P1634" i="2"/>
  <c r="W1633" i="2"/>
  <c r="V1633" i="2"/>
  <c r="U1633" i="2"/>
  <c r="T1633" i="2"/>
  <c r="S1633" i="2"/>
  <c r="R1633" i="2"/>
  <c r="Q1633" i="2"/>
  <c r="P1633" i="2"/>
  <c r="W1632" i="2"/>
  <c r="V1632" i="2"/>
  <c r="U1632" i="2"/>
  <c r="T1632" i="2"/>
  <c r="S1632" i="2"/>
  <c r="R1632" i="2"/>
  <c r="Q1632" i="2"/>
  <c r="P1632" i="2"/>
  <c r="W1631" i="2"/>
  <c r="V1631" i="2"/>
  <c r="U1631" i="2"/>
  <c r="T1631" i="2"/>
  <c r="S1631" i="2"/>
  <c r="R1631" i="2"/>
  <c r="Q1631" i="2"/>
  <c r="P1631" i="2"/>
  <c r="W1630" i="2"/>
  <c r="V1630" i="2"/>
  <c r="U1630" i="2"/>
  <c r="T1630" i="2"/>
  <c r="S1630" i="2"/>
  <c r="R1630" i="2"/>
  <c r="Q1630" i="2"/>
  <c r="P1630" i="2"/>
  <c r="W1629" i="2"/>
  <c r="V1629" i="2"/>
  <c r="U1629" i="2"/>
  <c r="T1629" i="2"/>
  <c r="S1629" i="2"/>
  <c r="R1629" i="2"/>
  <c r="Q1629" i="2"/>
  <c r="P1629" i="2"/>
  <c r="W1628" i="2"/>
  <c r="V1628" i="2"/>
  <c r="U1628" i="2"/>
  <c r="T1628" i="2"/>
  <c r="S1628" i="2"/>
  <c r="R1628" i="2"/>
  <c r="Q1628" i="2"/>
  <c r="P1628" i="2"/>
  <c r="W1627" i="2"/>
  <c r="V1627" i="2"/>
  <c r="U1627" i="2"/>
  <c r="T1627" i="2"/>
  <c r="S1627" i="2"/>
  <c r="R1627" i="2"/>
  <c r="Q1627" i="2"/>
  <c r="P1627" i="2"/>
  <c r="W1626" i="2"/>
  <c r="V1626" i="2"/>
  <c r="U1626" i="2"/>
  <c r="T1626" i="2"/>
  <c r="S1626" i="2"/>
  <c r="R1626" i="2"/>
  <c r="Q1626" i="2"/>
  <c r="P1626" i="2"/>
  <c r="W1625" i="2"/>
  <c r="V1625" i="2"/>
  <c r="U1625" i="2"/>
  <c r="T1625" i="2"/>
  <c r="S1625" i="2"/>
  <c r="R1625" i="2"/>
  <c r="Q1625" i="2"/>
  <c r="P1625" i="2"/>
  <c r="W1624" i="2"/>
  <c r="V1624" i="2"/>
  <c r="U1624" i="2"/>
  <c r="T1624" i="2"/>
  <c r="S1624" i="2"/>
  <c r="R1624" i="2"/>
  <c r="Q1624" i="2"/>
  <c r="P1624" i="2"/>
  <c r="W1623" i="2"/>
  <c r="V1623" i="2"/>
  <c r="U1623" i="2"/>
  <c r="T1623" i="2"/>
  <c r="S1623" i="2"/>
  <c r="R1623" i="2"/>
  <c r="Q1623" i="2"/>
  <c r="P1623" i="2"/>
  <c r="W1622" i="2"/>
  <c r="V1622" i="2"/>
  <c r="U1622" i="2"/>
  <c r="T1622" i="2"/>
  <c r="S1622" i="2"/>
  <c r="R1622" i="2"/>
  <c r="Q1622" i="2"/>
  <c r="P1622" i="2"/>
  <c r="W1621" i="2"/>
  <c r="V1621" i="2"/>
  <c r="U1621" i="2"/>
  <c r="T1621" i="2"/>
  <c r="S1621" i="2"/>
  <c r="R1621" i="2"/>
  <c r="Q1621" i="2"/>
  <c r="P1621" i="2"/>
  <c r="W1620" i="2"/>
  <c r="V1620" i="2"/>
  <c r="U1620" i="2"/>
  <c r="T1620" i="2"/>
  <c r="S1620" i="2"/>
  <c r="R1620" i="2"/>
  <c r="Q1620" i="2"/>
  <c r="P1620" i="2"/>
  <c r="W1619" i="2"/>
  <c r="V1619" i="2"/>
  <c r="U1619" i="2"/>
  <c r="T1619" i="2"/>
  <c r="S1619" i="2"/>
  <c r="R1619" i="2"/>
  <c r="Q1619" i="2"/>
  <c r="P1619" i="2"/>
  <c r="W1618" i="2"/>
  <c r="V1618" i="2"/>
  <c r="U1618" i="2"/>
  <c r="T1618" i="2"/>
  <c r="S1618" i="2"/>
  <c r="R1618" i="2"/>
  <c r="Q1618" i="2"/>
  <c r="P1618" i="2"/>
  <c r="W1617" i="2"/>
  <c r="V1617" i="2"/>
  <c r="U1617" i="2"/>
  <c r="T1617" i="2"/>
  <c r="S1617" i="2"/>
  <c r="R1617" i="2"/>
  <c r="Q1617" i="2"/>
  <c r="P1617" i="2"/>
  <c r="W1616" i="2"/>
  <c r="V1616" i="2"/>
  <c r="U1616" i="2"/>
  <c r="T1616" i="2"/>
  <c r="S1616" i="2"/>
  <c r="R1616" i="2"/>
  <c r="Q1616" i="2"/>
  <c r="P1616" i="2"/>
  <c r="I1615" i="2"/>
  <c r="H1615" i="2"/>
  <c r="G1615" i="2"/>
  <c r="E1615" i="2"/>
  <c r="D1615" i="2"/>
  <c r="W1614" i="2"/>
  <c r="V1614" i="2"/>
  <c r="U1614" i="2"/>
  <c r="T1614" i="2"/>
  <c r="S1614" i="2"/>
  <c r="R1614" i="2"/>
  <c r="Q1614" i="2"/>
  <c r="P1614" i="2"/>
  <c r="W1613" i="2"/>
  <c r="V1613" i="2"/>
  <c r="U1613" i="2"/>
  <c r="T1613" i="2"/>
  <c r="S1613" i="2"/>
  <c r="R1613" i="2"/>
  <c r="Q1613" i="2"/>
  <c r="P1613" i="2"/>
  <c r="W1612" i="2"/>
  <c r="V1612" i="2"/>
  <c r="U1612" i="2"/>
  <c r="T1612" i="2"/>
  <c r="S1612" i="2"/>
  <c r="R1612" i="2"/>
  <c r="Q1612" i="2"/>
  <c r="P1612" i="2"/>
  <c r="W1611" i="2"/>
  <c r="V1611" i="2"/>
  <c r="U1611" i="2"/>
  <c r="T1611" i="2"/>
  <c r="S1611" i="2"/>
  <c r="R1611" i="2"/>
  <c r="Q1611" i="2"/>
  <c r="P1611" i="2"/>
  <c r="W1610" i="2"/>
  <c r="V1610" i="2"/>
  <c r="U1610" i="2"/>
  <c r="T1610" i="2"/>
  <c r="S1610" i="2"/>
  <c r="R1610" i="2"/>
  <c r="Q1610" i="2"/>
  <c r="P1610" i="2"/>
  <c r="W1609" i="2"/>
  <c r="V1609" i="2"/>
  <c r="U1609" i="2"/>
  <c r="T1609" i="2"/>
  <c r="S1609" i="2"/>
  <c r="R1609" i="2"/>
  <c r="Q1609" i="2"/>
  <c r="P1609" i="2"/>
  <c r="W1607" i="2"/>
  <c r="V1607" i="2"/>
  <c r="U1607" i="2"/>
  <c r="T1607" i="2"/>
  <c r="S1607" i="2"/>
  <c r="R1607" i="2"/>
  <c r="Q1607" i="2"/>
  <c r="P1607" i="2"/>
  <c r="W1606" i="2"/>
  <c r="V1606" i="2"/>
  <c r="U1606" i="2"/>
  <c r="T1606" i="2"/>
  <c r="S1606" i="2"/>
  <c r="R1606" i="2"/>
  <c r="Q1606" i="2"/>
  <c r="P1606" i="2"/>
  <c r="W1605" i="2"/>
  <c r="V1605" i="2"/>
  <c r="U1605" i="2"/>
  <c r="T1605" i="2"/>
  <c r="S1605" i="2"/>
  <c r="R1605" i="2"/>
  <c r="Q1605" i="2"/>
  <c r="P1605" i="2"/>
  <c r="W1604" i="2"/>
  <c r="V1604" i="2"/>
  <c r="U1604" i="2"/>
  <c r="T1604" i="2"/>
  <c r="S1604" i="2"/>
  <c r="R1604" i="2"/>
  <c r="Q1604" i="2"/>
  <c r="P1604" i="2"/>
  <c r="W1603" i="2"/>
  <c r="V1603" i="2"/>
  <c r="U1603" i="2"/>
  <c r="T1603" i="2"/>
  <c r="S1603" i="2"/>
  <c r="R1603" i="2"/>
  <c r="Q1603" i="2"/>
  <c r="P1603" i="2"/>
  <c r="I1602" i="2"/>
  <c r="H1602" i="2"/>
  <c r="G1602" i="2"/>
  <c r="E1602" i="2"/>
  <c r="D1602" i="2"/>
  <c r="W1601" i="2"/>
  <c r="V1601" i="2"/>
  <c r="U1601" i="2"/>
  <c r="T1601" i="2"/>
  <c r="S1601" i="2"/>
  <c r="R1601" i="2"/>
  <c r="Q1601" i="2"/>
  <c r="P1601" i="2"/>
  <c r="W1600" i="2"/>
  <c r="V1600" i="2"/>
  <c r="U1600" i="2"/>
  <c r="T1600" i="2"/>
  <c r="S1600" i="2"/>
  <c r="R1600" i="2"/>
  <c r="Q1600" i="2"/>
  <c r="P1600" i="2"/>
  <c r="W1599" i="2"/>
  <c r="V1599" i="2"/>
  <c r="U1599" i="2"/>
  <c r="T1599" i="2"/>
  <c r="S1599" i="2"/>
  <c r="R1599" i="2"/>
  <c r="Q1599" i="2"/>
  <c r="P1599" i="2"/>
  <c r="W1598" i="2"/>
  <c r="V1598" i="2"/>
  <c r="U1598" i="2"/>
  <c r="T1598" i="2"/>
  <c r="S1598" i="2"/>
  <c r="R1598" i="2"/>
  <c r="Q1598" i="2"/>
  <c r="P1598" i="2"/>
  <c r="W1597" i="2"/>
  <c r="V1597" i="2"/>
  <c r="U1597" i="2"/>
  <c r="T1597" i="2"/>
  <c r="S1597" i="2"/>
  <c r="R1597" i="2"/>
  <c r="Q1597" i="2"/>
  <c r="P1597" i="2"/>
  <c r="W1596" i="2"/>
  <c r="V1596" i="2"/>
  <c r="U1596" i="2"/>
  <c r="T1596" i="2"/>
  <c r="S1596" i="2"/>
  <c r="R1596" i="2"/>
  <c r="Q1596" i="2"/>
  <c r="P1596" i="2"/>
  <c r="W1595" i="2"/>
  <c r="V1595" i="2"/>
  <c r="U1595" i="2"/>
  <c r="T1595" i="2"/>
  <c r="S1595" i="2"/>
  <c r="R1595" i="2"/>
  <c r="Q1595" i="2"/>
  <c r="P1595" i="2"/>
  <c r="W1594" i="2"/>
  <c r="V1594" i="2"/>
  <c r="U1594" i="2"/>
  <c r="T1594" i="2"/>
  <c r="S1594" i="2"/>
  <c r="R1594" i="2"/>
  <c r="Q1594" i="2"/>
  <c r="P1594" i="2"/>
  <c r="W1593" i="2"/>
  <c r="V1593" i="2"/>
  <c r="U1593" i="2"/>
  <c r="T1593" i="2"/>
  <c r="S1593" i="2"/>
  <c r="R1593" i="2"/>
  <c r="Q1593" i="2"/>
  <c r="P1593" i="2"/>
  <c r="W1592" i="2"/>
  <c r="V1592" i="2"/>
  <c r="U1592" i="2"/>
  <c r="T1592" i="2"/>
  <c r="S1592" i="2"/>
  <c r="R1592" i="2"/>
  <c r="Q1592" i="2"/>
  <c r="P1592" i="2"/>
  <c r="H1591" i="2"/>
  <c r="D1591" i="2"/>
  <c r="W1590" i="2"/>
  <c r="V1590" i="2"/>
  <c r="U1590" i="2"/>
  <c r="T1590" i="2"/>
  <c r="S1590" i="2"/>
  <c r="R1590" i="2"/>
  <c r="Q1590" i="2"/>
  <c r="P1590" i="2"/>
  <c r="W1589" i="2"/>
  <c r="V1589" i="2"/>
  <c r="U1589" i="2"/>
  <c r="T1589" i="2"/>
  <c r="S1589" i="2"/>
  <c r="R1589" i="2"/>
  <c r="Q1589" i="2"/>
  <c r="P1589" i="2"/>
  <c r="W1588" i="2"/>
  <c r="V1588" i="2"/>
  <c r="U1588" i="2"/>
  <c r="T1588" i="2"/>
  <c r="S1588" i="2"/>
  <c r="R1588" i="2"/>
  <c r="Q1588" i="2"/>
  <c r="P1588" i="2"/>
  <c r="W1587" i="2"/>
  <c r="V1587" i="2"/>
  <c r="U1587" i="2"/>
  <c r="T1587" i="2"/>
  <c r="S1587" i="2"/>
  <c r="R1587" i="2"/>
  <c r="Q1587" i="2"/>
  <c r="P1587" i="2"/>
  <c r="W1586" i="2"/>
  <c r="V1586" i="2"/>
  <c r="U1586" i="2"/>
  <c r="T1586" i="2"/>
  <c r="S1586" i="2"/>
  <c r="R1586" i="2"/>
  <c r="Q1586" i="2"/>
  <c r="P1586" i="2"/>
  <c r="W1585" i="2"/>
  <c r="V1585" i="2"/>
  <c r="U1585" i="2"/>
  <c r="T1585" i="2"/>
  <c r="S1585" i="2"/>
  <c r="R1585" i="2"/>
  <c r="Q1585" i="2"/>
  <c r="P1585" i="2"/>
  <c r="W1584" i="2"/>
  <c r="V1584" i="2"/>
  <c r="U1584" i="2"/>
  <c r="T1584" i="2"/>
  <c r="S1584" i="2"/>
  <c r="R1584" i="2"/>
  <c r="Q1584" i="2"/>
  <c r="P1584" i="2"/>
  <c r="W1583" i="2"/>
  <c r="V1583" i="2"/>
  <c r="U1583" i="2"/>
  <c r="T1583" i="2"/>
  <c r="S1583" i="2"/>
  <c r="R1583" i="2"/>
  <c r="Q1583" i="2"/>
  <c r="P1583" i="2"/>
  <c r="W1582" i="2"/>
  <c r="V1582" i="2"/>
  <c r="U1582" i="2"/>
  <c r="T1582" i="2"/>
  <c r="S1582" i="2"/>
  <c r="R1582" i="2"/>
  <c r="Q1582" i="2"/>
  <c r="P1582" i="2"/>
  <c r="W1581" i="2"/>
  <c r="V1581" i="2"/>
  <c r="U1581" i="2"/>
  <c r="T1581" i="2"/>
  <c r="S1581" i="2"/>
  <c r="R1581" i="2"/>
  <c r="Q1581" i="2"/>
  <c r="P1581" i="2"/>
  <c r="I1580" i="2"/>
  <c r="H1580" i="2"/>
  <c r="G1580" i="2"/>
  <c r="E1580" i="2"/>
  <c r="D1580" i="2"/>
  <c r="W1579" i="2"/>
  <c r="V1579" i="2"/>
  <c r="U1579" i="2"/>
  <c r="T1579" i="2"/>
  <c r="S1579" i="2"/>
  <c r="R1579" i="2"/>
  <c r="Q1579" i="2"/>
  <c r="P1579" i="2"/>
  <c r="W1578" i="2"/>
  <c r="V1578" i="2"/>
  <c r="U1578" i="2"/>
  <c r="T1578" i="2"/>
  <c r="S1578" i="2"/>
  <c r="R1578" i="2"/>
  <c r="Q1578" i="2"/>
  <c r="P1578" i="2"/>
  <c r="W1577" i="2"/>
  <c r="V1577" i="2"/>
  <c r="U1577" i="2"/>
  <c r="T1577" i="2"/>
  <c r="S1577" i="2"/>
  <c r="R1577" i="2"/>
  <c r="Q1577" i="2"/>
  <c r="P1577" i="2"/>
  <c r="W1576" i="2"/>
  <c r="V1576" i="2"/>
  <c r="U1576" i="2"/>
  <c r="T1576" i="2"/>
  <c r="S1576" i="2"/>
  <c r="R1576" i="2"/>
  <c r="Q1576" i="2"/>
  <c r="P1576" i="2"/>
  <c r="W1575" i="2"/>
  <c r="V1575" i="2"/>
  <c r="U1575" i="2"/>
  <c r="T1575" i="2"/>
  <c r="S1575" i="2"/>
  <c r="R1575" i="2"/>
  <c r="Q1575" i="2"/>
  <c r="P1575" i="2"/>
  <c r="W1574" i="2"/>
  <c r="V1574" i="2"/>
  <c r="U1574" i="2"/>
  <c r="T1574" i="2"/>
  <c r="S1574" i="2"/>
  <c r="R1574" i="2"/>
  <c r="Q1574" i="2"/>
  <c r="P1574" i="2"/>
  <c r="W1572" i="2"/>
  <c r="V1572" i="2"/>
  <c r="U1572" i="2"/>
  <c r="T1572" i="2"/>
  <c r="S1572" i="2"/>
  <c r="R1572" i="2"/>
  <c r="Q1572" i="2"/>
  <c r="P1572" i="2"/>
  <c r="W1571" i="2"/>
  <c r="V1571" i="2"/>
  <c r="U1571" i="2"/>
  <c r="T1571" i="2"/>
  <c r="S1571" i="2"/>
  <c r="R1571" i="2"/>
  <c r="Q1571" i="2"/>
  <c r="P1571" i="2"/>
  <c r="W1570" i="2"/>
  <c r="V1570" i="2"/>
  <c r="U1570" i="2"/>
  <c r="T1570" i="2"/>
  <c r="S1570" i="2"/>
  <c r="R1570" i="2"/>
  <c r="Q1570" i="2"/>
  <c r="P1570" i="2"/>
  <c r="W1569" i="2"/>
  <c r="V1569" i="2"/>
  <c r="U1569" i="2"/>
  <c r="T1569" i="2"/>
  <c r="S1569" i="2"/>
  <c r="R1569" i="2"/>
  <c r="Q1569" i="2"/>
  <c r="P1569" i="2"/>
  <c r="W1568" i="2"/>
  <c r="V1568" i="2"/>
  <c r="U1568" i="2"/>
  <c r="T1568" i="2"/>
  <c r="S1568" i="2"/>
  <c r="R1568" i="2"/>
  <c r="Q1568" i="2"/>
  <c r="P1568" i="2"/>
  <c r="N1567" i="2"/>
  <c r="L1567" i="2"/>
  <c r="I1567" i="2"/>
  <c r="H1567" i="2"/>
  <c r="G1567" i="2"/>
  <c r="E1567" i="2"/>
  <c r="D1567" i="2"/>
  <c r="W1566" i="2"/>
  <c r="V1566" i="2"/>
  <c r="U1566" i="2"/>
  <c r="T1566" i="2"/>
  <c r="S1566" i="2"/>
  <c r="R1566" i="2"/>
  <c r="Q1566" i="2"/>
  <c r="P1566" i="2"/>
  <c r="W1565" i="2"/>
  <c r="V1565" i="2"/>
  <c r="U1565" i="2"/>
  <c r="T1565" i="2"/>
  <c r="S1565" i="2"/>
  <c r="R1565" i="2"/>
  <c r="Q1565" i="2"/>
  <c r="P1565" i="2"/>
  <c r="W1564" i="2"/>
  <c r="V1564" i="2"/>
  <c r="U1564" i="2"/>
  <c r="T1564" i="2"/>
  <c r="S1564" i="2"/>
  <c r="R1564" i="2"/>
  <c r="Q1564" i="2"/>
  <c r="P1564" i="2"/>
  <c r="W1563" i="2"/>
  <c r="V1563" i="2"/>
  <c r="U1563" i="2"/>
  <c r="T1563" i="2"/>
  <c r="S1563" i="2"/>
  <c r="R1563" i="2"/>
  <c r="Q1563" i="2"/>
  <c r="P1563" i="2"/>
  <c r="W1562" i="2"/>
  <c r="V1562" i="2"/>
  <c r="U1562" i="2"/>
  <c r="T1562" i="2"/>
  <c r="S1562" i="2"/>
  <c r="R1562" i="2"/>
  <c r="Q1562" i="2"/>
  <c r="P1562" i="2"/>
  <c r="W1561" i="2"/>
  <c r="V1561" i="2"/>
  <c r="U1561" i="2"/>
  <c r="T1561" i="2"/>
  <c r="S1561" i="2"/>
  <c r="R1561" i="2"/>
  <c r="Q1561" i="2"/>
  <c r="P1561" i="2"/>
  <c r="W1560" i="2"/>
  <c r="V1560" i="2"/>
  <c r="U1560" i="2"/>
  <c r="T1560" i="2"/>
  <c r="S1560" i="2"/>
  <c r="R1560" i="2"/>
  <c r="Q1560" i="2"/>
  <c r="P1560" i="2"/>
  <c r="W1559" i="2"/>
  <c r="V1559" i="2"/>
  <c r="U1559" i="2"/>
  <c r="T1559" i="2"/>
  <c r="S1559" i="2"/>
  <c r="R1559" i="2"/>
  <c r="Q1559" i="2"/>
  <c r="P1559" i="2"/>
  <c r="W1558" i="2"/>
  <c r="V1558" i="2"/>
  <c r="U1558" i="2"/>
  <c r="T1558" i="2"/>
  <c r="S1558" i="2"/>
  <c r="R1558" i="2"/>
  <c r="Q1558" i="2"/>
  <c r="P1558" i="2"/>
  <c r="W1557" i="2"/>
  <c r="V1557" i="2"/>
  <c r="U1557" i="2"/>
  <c r="T1557" i="2"/>
  <c r="S1557" i="2"/>
  <c r="R1557" i="2"/>
  <c r="Q1557" i="2"/>
  <c r="P1557" i="2"/>
  <c r="W1556" i="2"/>
  <c r="V1556" i="2"/>
  <c r="U1556" i="2"/>
  <c r="T1556" i="2"/>
  <c r="S1556" i="2"/>
  <c r="R1556" i="2"/>
  <c r="Q1556" i="2"/>
  <c r="P1556" i="2"/>
  <c r="W1555" i="2"/>
  <c r="V1555" i="2"/>
  <c r="U1555" i="2"/>
  <c r="T1555" i="2"/>
  <c r="S1555" i="2"/>
  <c r="R1555" i="2"/>
  <c r="Q1555" i="2"/>
  <c r="P1555" i="2"/>
  <c r="W1554" i="2"/>
  <c r="V1554" i="2"/>
  <c r="U1554" i="2"/>
  <c r="T1554" i="2"/>
  <c r="S1554" i="2"/>
  <c r="R1554" i="2"/>
  <c r="Q1554" i="2"/>
  <c r="P1554" i="2"/>
  <c r="W1553" i="2"/>
  <c r="V1553" i="2"/>
  <c r="U1553" i="2"/>
  <c r="T1553" i="2"/>
  <c r="S1553" i="2"/>
  <c r="R1553" i="2"/>
  <c r="Q1553" i="2"/>
  <c r="P1553" i="2"/>
  <c r="W1552" i="2"/>
  <c r="V1552" i="2"/>
  <c r="U1552" i="2"/>
  <c r="T1552" i="2"/>
  <c r="S1552" i="2"/>
  <c r="R1552" i="2"/>
  <c r="Q1552" i="2"/>
  <c r="P1552" i="2"/>
  <c r="W1551" i="2"/>
  <c r="V1551" i="2"/>
  <c r="U1551" i="2"/>
  <c r="T1551" i="2"/>
  <c r="S1551" i="2"/>
  <c r="R1551" i="2"/>
  <c r="Q1551" i="2"/>
  <c r="P1551" i="2"/>
  <c r="W1550" i="2"/>
  <c r="V1550" i="2"/>
  <c r="U1550" i="2"/>
  <c r="T1550" i="2"/>
  <c r="S1550" i="2"/>
  <c r="R1550" i="2"/>
  <c r="Q1550" i="2"/>
  <c r="P1550" i="2"/>
  <c r="W1549" i="2"/>
  <c r="V1549" i="2"/>
  <c r="U1549" i="2"/>
  <c r="T1549" i="2"/>
  <c r="S1549" i="2"/>
  <c r="R1549" i="2"/>
  <c r="Q1549" i="2"/>
  <c r="P1549" i="2"/>
  <c r="W1548" i="2"/>
  <c r="V1548" i="2"/>
  <c r="U1548" i="2"/>
  <c r="T1548" i="2"/>
  <c r="S1548" i="2"/>
  <c r="R1548" i="2"/>
  <c r="Q1548" i="2"/>
  <c r="P1548" i="2"/>
  <c r="W1547" i="2"/>
  <c r="V1547" i="2"/>
  <c r="U1547" i="2"/>
  <c r="T1547" i="2"/>
  <c r="S1547" i="2"/>
  <c r="R1547" i="2"/>
  <c r="Q1547" i="2"/>
  <c r="P1547" i="2"/>
  <c r="W1546" i="2"/>
  <c r="V1546" i="2"/>
  <c r="U1546" i="2"/>
  <c r="T1546" i="2"/>
  <c r="S1546" i="2"/>
  <c r="R1546" i="2"/>
  <c r="Q1546" i="2"/>
  <c r="P1546" i="2"/>
  <c r="N1545" i="2"/>
  <c r="L1545" i="2"/>
  <c r="I1545" i="2"/>
  <c r="H1545" i="2"/>
  <c r="G1545" i="2"/>
  <c r="E1545" i="2"/>
  <c r="D1545" i="2"/>
  <c r="W1544" i="2"/>
  <c r="V1544" i="2"/>
  <c r="U1544" i="2"/>
  <c r="T1544" i="2"/>
  <c r="S1544" i="2"/>
  <c r="R1544" i="2"/>
  <c r="Q1544" i="2"/>
  <c r="P1544" i="2"/>
  <c r="W1543" i="2"/>
  <c r="V1543" i="2"/>
  <c r="U1543" i="2"/>
  <c r="T1543" i="2"/>
  <c r="S1543" i="2"/>
  <c r="R1543" i="2"/>
  <c r="Q1543" i="2"/>
  <c r="P1543" i="2"/>
  <c r="W1542" i="2"/>
  <c r="V1542" i="2"/>
  <c r="U1542" i="2"/>
  <c r="T1542" i="2"/>
  <c r="S1542" i="2"/>
  <c r="R1542" i="2"/>
  <c r="Q1542" i="2"/>
  <c r="P1542" i="2"/>
  <c r="W1541" i="2"/>
  <c r="V1541" i="2"/>
  <c r="U1541" i="2"/>
  <c r="T1541" i="2"/>
  <c r="S1541" i="2"/>
  <c r="R1541" i="2"/>
  <c r="Q1541" i="2"/>
  <c r="P1541" i="2"/>
  <c r="W1540" i="2"/>
  <c r="V1540" i="2"/>
  <c r="U1540" i="2"/>
  <c r="T1540" i="2"/>
  <c r="S1540" i="2"/>
  <c r="R1540" i="2"/>
  <c r="Q1540" i="2"/>
  <c r="P1540" i="2"/>
  <c r="W1539" i="2"/>
  <c r="V1539" i="2"/>
  <c r="U1539" i="2"/>
  <c r="T1539" i="2"/>
  <c r="S1539" i="2"/>
  <c r="R1539" i="2"/>
  <c r="Q1539" i="2"/>
  <c r="P1539" i="2"/>
  <c r="W1537" i="2"/>
  <c r="V1537" i="2"/>
  <c r="U1537" i="2"/>
  <c r="T1537" i="2"/>
  <c r="S1537" i="2"/>
  <c r="R1537" i="2"/>
  <c r="Q1537" i="2"/>
  <c r="P1537" i="2"/>
  <c r="W1536" i="2"/>
  <c r="V1536" i="2"/>
  <c r="U1536" i="2"/>
  <c r="T1536" i="2"/>
  <c r="S1536" i="2"/>
  <c r="R1536" i="2"/>
  <c r="Q1536" i="2"/>
  <c r="P1536" i="2"/>
  <c r="N1535" i="2"/>
  <c r="L1535" i="2"/>
  <c r="I1535" i="2"/>
  <c r="H1535" i="2"/>
  <c r="G1535" i="2"/>
  <c r="E1535" i="2"/>
  <c r="D1535" i="2"/>
  <c r="N1534" i="2"/>
  <c r="L1534" i="2"/>
  <c r="I1534" i="2"/>
  <c r="H1534" i="2"/>
  <c r="G1534" i="2"/>
  <c r="E1534" i="2"/>
  <c r="D1534" i="2"/>
  <c r="N1533" i="2"/>
  <c r="L1533" i="2"/>
  <c r="I1533" i="2"/>
  <c r="H1533" i="2"/>
  <c r="G1533" i="2"/>
  <c r="E1533" i="2"/>
  <c r="D1533" i="2"/>
  <c r="N1531" i="2"/>
  <c r="N43" i="2" s="1"/>
  <c r="L1531" i="2"/>
  <c r="L43" i="2" s="1"/>
  <c r="I1531" i="2"/>
  <c r="I43" i="2" s="1"/>
  <c r="H1531" i="2"/>
  <c r="H43" i="2" s="1"/>
  <c r="G1531" i="2"/>
  <c r="G43" i="2" s="1"/>
  <c r="E1531" i="2"/>
  <c r="D1531" i="2"/>
  <c r="D43" i="2" s="1"/>
  <c r="N1530" i="2"/>
  <c r="L1530" i="2"/>
  <c r="I1530" i="2"/>
  <c r="H1530" i="2"/>
  <c r="G1530" i="2"/>
  <c r="E1530" i="2"/>
  <c r="D1530" i="2"/>
  <c r="N1529" i="2"/>
  <c r="L1529" i="2"/>
  <c r="I1529" i="2"/>
  <c r="H1529" i="2"/>
  <c r="G1529" i="2"/>
  <c r="E1529" i="2"/>
  <c r="D1529" i="2"/>
  <c r="N1528" i="2"/>
  <c r="L1528" i="2"/>
  <c r="I1528" i="2"/>
  <c r="H1528" i="2"/>
  <c r="G1528" i="2"/>
  <c r="E1528" i="2"/>
  <c r="D1528" i="2"/>
  <c r="N1527" i="2"/>
  <c r="L1527" i="2"/>
  <c r="I1527" i="2"/>
  <c r="H1527" i="2"/>
  <c r="G1527" i="2"/>
  <c r="E1527" i="2"/>
  <c r="D1527" i="2"/>
  <c r="N1526" i="2"/>
  <c r="L1526" i="2"/>
  <c r="I1526" i="2"/>
  <c r="H1526" i="2"/>
  <c r="G1526" i="2"/>
  <c r="E1526" i="2"/>
  <c r="D1526" i="2"/>
  <c r="N1525" i="2"/>
  <c r="L1525" i="2"/>
  <c r="I1525" i="2"/>
  <c r="H1525" i="2"/>
  <c r="G1525" i="2"/>
  <c r="E1525" i="2"/>
  <c r="D1525" i="2"/>
  <c r="N1524" i="2"/>
  <c r="L1524" i="2"/>
  <c r="I1524" i="2"/>
  <c r="H1524" i="2"/>
  <c r="G1524" i="2"/>
  <c r="E1524" i="2"/>
  <c r="D1524" i="2"/>
  <c r="N1523" i="2"/>
  <c r="L1523" i="2"/>
  <c r="I1523" i="2"/>
  <c r="H1523" i="2"/>
  <c r="G1523" i="2"/>
  <c r="E1523" i="2"/>
  <c r="D1523" i="2"/>
  <c r="N1522" i="2"/>
  <c r="L1522" i="2"/>
  <c r="I1522" i="2"/>
  <c r="H1522" i="2"/>
  <c r="G1522" i="2"/>
  <c r="E1522" i="2"/>
  <c r="D1522" i="2"/>
  <c r="N1520" i="2"/>
  <c r="L1520" i="2"/>
  <c r="I1520" i="2"/>
  <c r="H1520" i="2"/>
  <c r="G1520" i="2"/>
  <c r="E1520" i="2"/>
  <c r="D1520" i="2"/>
  <c r="W1519" i="2"/>
  <c r="V1519" i="2"/>
  <c r="U1519" i="2"/>
  <c r="T1519" i="2"/>
  <c r="S1519" i="2"/>
  <c r="R1519" i="2"/>
  <c r="Q1519" i="2"/>
  <c r="P1519" i="2"/>
  <c r="N1518" i="2"/>
  <c r="L1518" i="2"/>
  <c r="I1518" i="2"/>
  <c r="H1518" i="2"/>
  <c r="G1518" i="2"/>
  <c r="E1518" i="2"/>
  <c r="D1518" i="2"/>
  <c r="N1517" i="2"/>
  <c r="L1517" i="2"/>
  <c r="I1517" i="2"/>
  <c r="H1517" i="2"/>
  <c r="G1517" i="2"/>
  <c r="E1517" i="2"/>
  <c r="D1517" i="2"/>
  <c r="N1516" i="2"/>
  <c r="L1516" i="2"/>
  <c r="I1516" i="2"/>
  <c r="H1516" i="2"/>
  <c r="G1516" i="2"/>
  <c r="E1516" i="2"/>
  <c r="D1516" i="2"/>
  <c r="N1515" i="2"/>
  <c r="L1515" i="2"/>
  <c r="I1515" i="2"/>
  <c r="H1515" i="2"/>
  <c r="G1515" i="2"/>
  <c r="E1515" i="2"/>
  <c r="D1515" i="2"/>
  <c r="N1514" i="2"/>
  <c r="L1514" i="2"/>
  <c r="I1514" i="2"/>
  <c r="H1514" i="2"/>
  <c r="G1514" i="2"/>
  <c r="E1514" i="2"/>
  <c r="D1514" i="2"/>
  <c r="N1513" i="2"/>
  <c r="L1513" i="2"/>
  <c r="I1513" i="2"/>
  <c r="H1513" i="2"/>
  <c r="G1513" i="2"/>
  <c r="E1513" i="2"/>
  <c r="D1513" i="2"/>
  <c r="N1512" i="2"/>
  <c r="L1512" i="2"/>
  <c r="I1512" i="2"/>
  <c r="H1512" i="2"/>
  <c r="G1512" i="2"/>
  <c r="E1512" i="2"/>
  <c r="D1512" i="2"/>
  <c r="N1511" i="2"/>
  <c r="L1511" i="2"/>
  <c r="I1511" i="2"/>
  <c r="H1511" i="2"/>
  <c r="G1511" i="2"/>
  <c r="E1511" i="2"/>
  <c r="D1511" i="2"/>
  <c r="N1510" i="2"/>
  <c r="L1510" i="2"/>
  <c r="I1510" i="2"/>
  <c r="H1510" i="2"/>
  <c r="G1510" i="2"/>
  <c r="E1510" i="2"/>
  <c r="D1510" i="2"/>
  <c r="N1509" i="2"/>
  <c r="L1509" i="2"/>
  <c r="I1509" i="2"/>
  <c r="H1509" i="2"/>
  <c r="G1509" i="2"/>
  <c r="E1509" i="2"/>
  <c r="D1509" i="2"/>
  <c r="N1507" i="2"/>
  <c r="L1507" i="2"/>
  <c r="I1507" i="2"/>
  <c r="H1507" i="2"/>
  <c r="G1507" i="2"/>
  <c r="E1507" i="2"/>
  <c r="D1507" i="2"/>
  <c r="N1506" i="2"/>
  <c r="L1506" i="2"/>
  <c r="I1506" i="2"/>
  <c r="H1506" i="2"/>
  <c r="G1506" i="2"/>
  <c r="E1506" i="2"/>
  <c r="D1506" i="2"/>
  <c r="N1505" i="2"/>
  <c r="L1505" i="2"/>
  <c r="I1505" i="2"/>
  <c r="H1505" i="2"/>
  <c r="G1505" i="2"/>
  <c r="E1505" i="2"/>
  <c r="D1505" i="2"/>
  <c r="N1504" i="2"/>
  <c r="L1504" i="2"/>
  <c r="I1504" i="2"/>
  <c r="H1504" i="2"/>
  <c r="G1504" i="2"/>
  <c r="E1504" i="2"/>
  <c r="D1504" i="2"/>
  <c r="N1503" i="2"/>
  <c r="L1503" i="2"/>
  <c r="I1503" i="2"/>
  <c r="H1503" i="2"/>
  <c r="G1503" i="2"/>
  <c r="E1503" i="2"/>
  <c r="D1503" i="2"/>
  <c r="N1502" i="2"/>
  <c r="L1502" i="2"/>
  <c r="I1502" i="2"/>
  <c r="H1502" i="2"/>
  <c r="G1502" i="2"/>
  <c r="E1502" i="2"/>
  <c r="D1502" i="2"/>
  <c r="W1500" i="2"/>
  <c r="V1500" i="2"/>
  <c r="U1500" i="2"/>
  <c r="T1500" i="2"/>
  <c r="S1500" i="2"/>
  <c r="R1500" i="2"/>
  <c r="Q1500" i="2"/>
  <c r="P1500" i="2"/>
  <c r="W1499" i="2"/>
  <c r="V1499" i="2"/>
  <c r="U1499" i="2"/>
  <c r="T1499" i="2"/>
  <c r="S1499" i="2"/>
  <c r="R1499" i="2"/>
  <c r="Q1499" i="2"/>
  <c r="P1499" i="2"/>
  <c r="W1498" i="2"/>
  <c r="V1498" i="2"/>
  <c r="U1498" i="2"/>
  <c r="T1498" i="2"/>
  <c r="S1498" i="2"/>
  <c r="R1498" i="2"/>
  <c r="Q1498" i="2"/>
  <c r="P1498" i="2"/>
  <c r="W1497" i="2"/>
  <c r="V1497" i="2"/>
  <c r="U1497" i="2"/>
  <c r="T1497" i="2"/>
  <c r="S1497" i="2"/>
  <c r="R1497" i="2"/>
  <c r="Q1497" i="2"/>
  <c r="P1497" i="2"/>
  <c r="W1496" i="2"/>
  <c r="V1496" i="2"/>
  <c r="U1496" i="2"/>
  <c r="T1496" i="2"/>
  <c r="S1496" i="2"/>
  <c r="R1496" i="2"/>
  <c r="Q1496" i="2"/>
  <c r="P1496" i="2"/>
  <c r="N1495" i="2"/>
  <c r="L1495" i="2"/>
  <c r="I1495" i="2"/>
  <c r="H1495" i="2"/>
  <c r="G1495" i="2"/>
  <c r="E1495" i="2"/>
  <c r="D1495" i="2"/>
  <c r="W1494" i="2"/>
  <c r="V1494" i="2"/>
  <c r="U1494" i="2"/>
  <c r="T1494" i="2"/>
  <c r="S1494" i="2"/>
  <c r="R1494" i="2"/>
  <c r="Q1494" i="2"/>
  <c r="P1494" i="2"/>
  <c r="W1493" i="2"/>
  <c r="V1493" i="2"/>
  <c r="U1493" i="2"/>
  <c r="T1493" i="2"/>
  <c r="S1493" i="2"/>
  <c r="R1493" i="2"/>
  <c r="Q1493" i="2"/>
  <c r="P1493" i="2"/>
  <c r="W1492" i="2"/>
  <c r="V1492" i="2"/>
  <c r="U1492" i="2"/>
  <c r="T1492" i="2"/>
  <c r="S1492" i="2"/>
  <c r="R1492" i="2"/>
  <c r="Q1492" i="2"/>
  <c r="P1492" i="2"/>
  <c r="W1491" i="2"/>
  <c r="V1491" i="2"/>
  <c r="U1491" i="2"/>
  <c r="T1491" i="2"/>
  <c r="S1491" i="2"/>
  <c r="R1491" i="2"/>
  <c r="Q1491" i="2"/>
  <c r="P1491" i="2"/>
  <c r="W1490" i="2"/>
  <c r="V1490" i="2"/>
  <c r="U1490" i="2"/>
  <c r="T1490" i="2"/>
  <c r="S1490" i="2"/>
  <c r="R1490" i="2"/>
  <c r="Q1490" i="2"/>
  <c r="P1490" i="2"/>
  <c r="W1489" i="2"/>
  <c r="V1489" i="2"/>
  <c r="U1489" i="2"/>
  <c r="T1489" i="2"/>
  <c r="S1489" i="2"/>
  <c r="R1489" i="2"/>
  <c r="Q1489" i="2"/>
  <c r="P1489" i="2"/>
  <c r="W1488" i="2"/>
  <c r="V1488" i="2"/>
  <c r="U1488" i="2"/>
  <c r="T1488" i="2"/>
  <c r="S1488" i="2"/>
  <c r="R1488" i="2"/>
  <c r="Q1488" i="2"/>
  <c r="P1488" i="2"/>
  <c r="W1487" i="2"/>
  <c r="V1487" i="2"/>
  <c r="U1487" i="2"/>
  <c r="T1487" i="2"/>
  <c r="S1487" i="2"/>
  <c r="R1487" i="2"/>
  <c r="Q1487" i="2"/>
  <c r="P1487" i="2"/>
  <c r="W1486" i="2"/>
  <c r="V1486" i="2"/>
  <c r="U1486" i="2"/>
  <c r="T1486" i="2"/>
  <c r="S1486" i="2"/>
  <c r="R1486" i="2"/>
  <c r="Q1486" i="2"/>
  <c r="P1486" i="2"/>
  <c r="W1485" i="2"/>
  <c r="V1485" i="2"/>
  <c r="U1485" i="2"/>
  <c r="T1485" i="2"/>
  <c r="S1485" i="2"/>
  <c r="R1485" i="2"/>
  <c r="Q1485" i="2"/>
  <c r="P1485" i="2"/>
  <c r="N1484" i="2"/>
  <c r="L1484" i="2"/>
  <c r="H1484" i="2"/>
  <c r="D1484" i="2"/>
  <c r="W1483" i="2"/>
  <c r="V1483" i="2"/>
  <c r="U1483" i="2"/>
  <c r="T1483" i="2"/>
  <c r="S1483" i="2"/>
  <c r="R1483" i="2"/>
  <c r="Q1483" i="2"/>
  <c r="P1483" i="2"/>
  <c r="W1482" i="2"/>
  <c r="V1482" i="2"/>
  <c r="U1482" i="2"/>
  <c r="T1482" i="2"/>
  <c r="S1482" i="2"/>
  <c r="R1482" i="2"/>
  <c r="Q1482" i="2"/>
  <c r="P1482" i="2"/>
  <c r="W1481" i="2"/>
  <c r="V1481" i="2"/>
  <c r="U1481" i="2"/>
  <c r="T1481" i="2"/>
  <c r="S1481" i="2"/>
  <c r="R1481" i="2"/>
  <c r="Q1481" i="2"/>
  <c r="P1481" i="2"/>
  <c r="W1480" i="2"/>
  <c r="V1480" i="2"/>
  <c r="U1480" i="2"/>
  <c r="T1480" i="2"/>
  <c r="S1480" i="2"/>
  <c r="R1480" i="2"/>
  <c r="Q1480" i="2"/>
  <c r="P1480" i="2"/>
  <c r="W1479" i="2"/>
  <c r="V1479" i="2"/>
  <c r="U1479" i="2"/>
  <c r="T1479" i="2"/>
  <c r="S1479" i="2"/>
  <c r="R1479" i="2"/>
  <c r="Q1479" i="2"/>
  <c r="P1479" i="2"/>
  <c r="W1478" i="2"/>
  <c r="V1478" i="2"/>
  <c r="U1478" i="2"/>
  <c r="T1478" i="2"/>
  <c r="S1478" i="2"/>
  <c r="R1478" i="2"/>
  <c r="Q1478" i="2"/>
  <c r="P1478" i="2"/>
  <c r="W1477" i="2"/>
  <c r="V1477" i="2"/>
  <c r="U1477" i="2"/>
  <c r="T1477" i="2"/>
  <c r="S1477" i="2"/>
  <c r="R1477" i="2"/>
  <c r="Q1477" i="2"/>
  <c r="P1477" i="2"/>
  <c r="W1476" i="2"/>
  <c r="V1476" i="2"/>
  <c r="U1476" i="2"/>
  <c r="T1476" i="2"/>
  <c r="S1476" i="2"/>
  <c r="R1476" i="2"/>
  <c r="Q1476" i="2"/>
  <c r="P1476" i="2"/>
  <c r="W1475" i="2"/>
  <c r="V1475" i="2"/>
  <c r="U1475" i="2"/>
  <c r="T1475" i="2"/>
  <c r="S1475" i="2"/>
  <c r="R1475" i="2"/>
  <c r="Q1475" i="2"/>
  <c r="P1475" i="2"/>
  <c r="W1474" i="2"/>
  <c r="V1474" i="2"/>
  <c r="U1474" i="2"/>
  <c r="T1474" i="2"/>
  <c r="S1474" i="2"/>
  <c r="R1474" i="2"/>
  <c r="Q1474" i="2"/>
  <c r="P1474" i="2"/>
  <c r="W1473" i="2"/>
  <c r="V1473" i="2"/>
  <c r="U1473" i="2"/>
  <c r="T1473" i="2"/>
  <c r="S1473" i="2"/>
  <c r="R1473" i="2"/>
  <c r="Q1473" i="2"/>
  <c r="P1473" i="2"/>
  <c r="N1472" i="2"/>
  <c r="L1472" i="2"/>
  <c r="I1472" i="2"/>
  <c r="H1472" i="2"/>
  <c r="G1472" i="2"/>
  <c r="E1472" i="2"/>
  <c r="D1472" i="2"/>
  <c r="W1471" i="2"/>
  <c r="V1471" i="2"/>
  <c r="U1471" i="2"/>
  <c r="T1471" i="2"/>
  <c r="S1471" i="2"/>
  <c r="R1471" i="2"/>
  <c r="Q1471" i="2"/>
  <c r="P1471" i="2"/>
  <c r="W1470" i="2"/>
  <c r="V1470" i="2"/>
  <c r="U1470" i="2"/>
  <c r="T1470" i="2"/>
  <c r="S1470" i="2"/>
  <c r="R1470" i="2"/>
  <c r="Q1470" i="2"/>
  <c r="P1470" i="2"/>
  <c r="W1469" i="2"/>
  <c r="V1469" i="2"/>
  <c r="U1469" i="2"/>
  <c r="T1469" i="2"/>
  <c r="S1469" i="2"/>
  <c r="R1469" i="2"/>
  <c r="Q1469" i="2"/>
  <c r="P1469" i="2"/>
  <c r="W1468" i="2"/>
  <c r="V1468" i="2"/>
  <c r="U1468" i="2"/>
  <c r="T1468" i="2"/>
  <c r="S1468" i="2"/>
  <c r="R1468" i="2"/>
  <c r="Q1468" i="2"/>
  <c r="P1468" i="2"/>
  <c r="W1467" i="2"/>
  <c r="V1467" i="2"/>
  <c r="U1467" i="2"/>
  <c r="T1467" i="2"/>
  <c r="S1467" i="2"/>
  <c r="R1467" i="2"/>
  <c r="Q1467" i="2"/>
  <c r="P1467" i="2"/>
  <c r="W1466" i="2"/>
  <c r="V1466" i="2"/>
  <c r="U1466" i="2"/>
  <c r="T1466" i="2"/>
  <c r="S1466" i="2"/>
  <c r="R1466" i="2"/>
  <c r="Q1466" i="2"/>
  <c r="P1466" i="2"/>
  <c r="W1464" i="2"/>
  <c r="V1464" i="2"/>
  <c r="U1464" i="2"/>
  <c r="T1464" i="2"/>
  <c r="S1464" i="2"/>
  <c r="R1464" i="2"/>
  <c r="Q1464" i="2"/>
  <c r="P1464" i="2"/>
  <c r="W1463" i="2"/>
  <c r="V1463" i="2"/>
  <c r="U1463" i="2"/>
  <c r="T1463" i="2"/>
  <c r="S1463" i="2"/>
  <c r="R1463" i="2"/>
  <c r="Q1463" i="2"/>
  <c r="P1463" i="2"/>
  <c r="W1462" i="2"/>
  <c r="V1462" i="2"/>
  <c r="U1462" i="2"/>
  <c r="T1462" i="2"/>
  <c r="S1462" i="2"/>
  <c r="R1462" i="2"/>
  <c r="Q1462" i="2"/>
  <c r="P1462" i="2"/>
  <c r="W1461" i="2"/>
  <c r="V1461" i="2"/>
  <c r="U1461" i="2"/>
  <c r="T1461" i="2"/>
  <c r="S1461" i="2"/>
  <c r="R1461" i="2"/>
  <c r="Q1461" i="2"/>
  <c r="P1461" i="2"/>
  <c r="W1460" i="2"/>
  <c r="V1460" i="2"/>
  <c r="U1460" i="2"/>
  <c r="T1460" i="2"/>
  <c r="S1460" i="2"/>
  <c r="R1460" i="2"/>
  <c r="Q1460" i="2"/>
  <c r="P1460" i="2"/>
  <c r="N1459" i="2"/>
  <c r="L1459" i="2"/>
  <c r="I1459" i="2"/>
  <c r="H1459" i="2"/>
  <c r="G1459" i="2"/>
  <c r="E1459" i="2"/>
  <c r="D1459" i="2"/>
  <c r="W1458" i="2"/>
  <c r="V1458" i="2"/>
  <c r="U1458" i="2"/>
  <c r="T1458" i="2"/>
  <c r="S1458" i="2"/>
  <c r="R1458" i="2"/>
  <c r="Q1458" i="2"/>
  <c r="P1458" i="2"/>
  <c r="W1457" i="2"/>
  <c r="V1457" i="2"/>
  <c r="U1457" i="2"/>
  <c r="T1457" i="2"/>
  <c r="S1457" i="2"/>
  <c r="R1457" i="2"/>
  <c r="Q1457" i="2"/>
  <c r="P1457" i="2"/>
  <c r="W1456" i="2"/>
  <c r="V1456" i="2"/>
  <c r="U1456" i="2"/>
  <c r="T1456" i="2"/>
  <c r="S1456" i="2"/>
  <c r="R1456" i="2"/>
  <c r="Q1456" i="2"/>
  <c r="P1456" i="2"/>
  <c r="W1455" i="2"/>
  <c r="V1455" i="2"/>
  <c r="U1455" i="2"/>
  <c r="T1455" i="2"/>
  <c r="S1455" i="2"/>
  <c r="R1455" i="2"/>
  <c r="Q1455" i="2"/>
  <c r="P1455" i="2"/>
  <c r="W1454" i="2"/>
  <c r="V1454" i="2"/>
  <c r="U1454" i="2"/>
  <c r="T1454" i="2"/>
  <c r="S1454" i="2"/>
  <c r="R1454" i="2"/>
  <c r="Q1454" i="2"/>
  <c r="P1454" i="2"/>
  <c r="W1453" i="2"/>
  <c r="V1453" i="2"/>
  <c r="U1453" i="2"/>
  <c r="T1453" i="2"/>
  <c r="S1453" i="2"/>
  <c r="R1453" i="2"/>
  <c r="Q1453" i="2"/>
  <c r="P1453" i="2"/>
  <c r="W1452" i="2"/>
  <c r="V1452" i="2"/>
  <c r="U1452" i="2"/>
  <c r="T1452" i="2"/>
  <c r="S1452" i="2"/>
  <c r="R1452" i="2"/>
  <c r="Q1452" i="2"/>
  <c r="P1452" i="2"/>
  <c r="W1451" i="2"/>
  <c r="V1451" i="2"/>
  <c r="U1451" i="2"/>
  <c r="T1451" i="2"/>
  <c r="S1451" i="2"/>
  <c r="R1451" i="2"/>
  <c r="Q1451" i="2"/>
  <c r="P1451" i="2"/>
  <c r="W1450" i="2"/>
  <c r="V1450" i="2"/>
  <c r="U1450" i="2"/>
  <c r="T1450" i="2"/>
  <c r="S1450" i="2"/>
  <c r="R1450" i="2"/>
  <c r="Q1450" i="2"/>
  <c r="P1450" i="2"/>
  <c r="W1449" i="2"/>
  <c r="V1449" i="2"/>
  <c r="U1449" i="2"/>
  <c r="T1449" i="2"/>
  <c r="S1449" i="2"/>
  <c r="R1449" i="2"/>
  <c r="Q1449" i="2"/>
  <c r="P1449" i="2"/>
  <c r="N1448" i="2"/>
  <c r="L1448" i="2"/>
  <c r="H1448" i="2"/>
  <c r="D1448" i="2"/>
  <c r="W1447" i="2"/>
  <c r="V1447" i="2"/>
  <c r="U1447" i="2"/>
  <c r="T1447" i="2"/>
  <c r="S1447" i="2"/>
  <c r="R1447" i="2"/>
  <c r="Q1447" i="2"/>
  <c r="P1447" i="2"/>
  <c r="W1446" i="2"/>
  <c r="V1446" i="2"/>
  <c r="U1446" i="2"/>
  <c r="T1446" i="2"/>
  <c r="S1446" i="2"/>
  <c r="R1446" i="2"/>
  <c r="Q1446" i="2"/>
  <c r="P1446" i="2"/>
  <c r="W1445" i="2"/>
  <c r="V1445" i="2"/>
  <c r="U1445" i="2"/>
  <c r="T1445" i="2"/>
  <c r="S1445" i="2"/>
  <c r="R1445" i="2"/>
  <c r="Q1445" i="2"/>
  <c r="P1445" i="2"/>
  <c r="W1444" i="2"/>
  <c r="V1444" i="2"/>
  <c r="U1444" i="2"/>
  <c r="T1444" i="2"/>
  <c r="S1444" i="2"/>
  <c r="R1444" i="2"/>
  <c r="Q1444" i="2"/>
  <c r="P1444" i="2"/>
  <c r="W1443" i="2"/>
  <c r="V1443" i="2"/>
  <c r="U1443" i="2"/>
  <c r="T1443" i="2"/>
  <c r="S1443" i="2"/>
  <c r="R1443" i="2"/>
  <c r="Q1443" i="2"/>
  <c r="P1443" i="2"/>
  <c r="W1442" i="2"/>
  <c r="V1442" i="2"/>
  <c r="U1442" i="2"/>
  <c r="T1442" i="2"/>
  <c r="S1442" i="2"/>
  <c r="R1442" i="2"/>
  <c r="Q1442" i="2"/>
  <c r="P1442" i="2"/>
  <c r="W1441" i="2"/>
  <c r="V1441" i="2"/>
  <c r="U1441" i="2"/>
  <c r="T1441" i="2"/>
  <c r="S1441" i="2"/>
  <c r="R1441" i="2"/>
  <c r="Q1441" i="2"/>
  <c r="P1441" i="2"/>
  <c r="W1440" i="2"/>
  <c r="V1440" i="2"/>
  <c r="U1440" i="2"/>
  <c r="T1440" i="2"/>
  <c r="S1440" i="2"/>
  <c r="R1440" i="2"/>
  <c r="Q1440" i="2"/>
  <c r="P1440" i="2"/>
  <c r="W1439" i="2"/>
  <c r="V1439" i="2"/>
  <c r="U1439" i="2"/>
  <c r="T1439" i="2"/>
  <c r="S1439" i="2"/>
  <c r="R1439" i="2"/>
  <c r="Q1439" i="2"/>
  <c r="P1439" i="2"/>
  <c r="W1438" i="2"/>
  <c r="V1438" i="2"/>
  <c r="U1438" i="2"/>
  <c r="T1438" i="2"/>
  <c r="S1438" i="2"/>
  <c r="R1438" i="2"/>
  <c r="Q1438" i="2"/>
  <c r="P1438" i="2"/>
  <c r="W1437" i="2"/>
  <c r="V1437" i="2"/>
  <c r="U1437" i="2"/>
  <c r="T1437" i="2"/>
  <c r="S1437" i="2"/>
  <c r="R1437" i="2"/>
  <c r="Q1437" i="2"/>
  <c r="P1437" i="2"/>
  <c r="N1436" i="2"/>
  <c r="L1436" i="2"/>
  <c r="I1436" i="2"/>
  <c r="H1436" i="2"/>
  <c r="G1436" i="2"/>
  <c r="E1436" i="2"/>
  <c r="D1436" i="2"/>
  <c r="W1435" i="2"/>
  <c r="V1435" i="2"/>
  <c r="U1435" i="2"/>
  <c r="T1435" i="2"/>
  <c r="S1435" i="2"/>
  <c r="R1435" i="2"/>
  <c r="Q1435" i="2"/>
  <c r="P1435" i="2"/>
  <c r="W1434" i="2"/>
  <c r="V1434" i="2"/>
  <c r="U1434" i="2"/>
  <c r="T1434" i="2"/>
  <c r="S1434" i="2"/>
  <c r="R1434" i="2"/>
  <c r="Q1434" i="2"/>
  <c r="P1434" i="2"/>
  <c r="W1433" i="2"/>
  <c r="V1433" i="2"/>
  <c r="U1433" i="2"/>
  <c r="T1433" i="2"/>
  <c r="S1433" i="2"/>
  <c r="R1433" i="2"/>
  <c r="Q1433" i="2"/>
  <c r="P1433" i="2"/>
  <c r="W1432" i="2"/>
  <c r="V1432" i="2"/>
  <c r="U1432" i="2"/>
  <c r="T1432" i="2"/>
  <c r="S1432" i="2"/>
  <c r="R1432" i="2"/>
  <c r="Q1432" i="2"/>
  <c r="P1432" i="2"/>
  <c r="W1431" i="2"/>
  <c r="V1431" i="2"/>
  <c r="U1431" i="2"/>
  <c r="T1431" i="2"/>
  <c r="S1431" i="2"/>
  <c r="R1431" i="2"/>
  <c r="Q1431" i="2"/>
  <c r="P1431" i="2"/>
  <c r="W1430" i="2"/>
  <c r="V1430" i="2"/>
  <c r="U1430" i="2"/>
  <c r="T1430" i="2"/>
  <c r="S1430" i="2"/>
  <c r="R1430" i="2"/>
  <c r="Q1430" i="2"/>
  <c r="P1430" i="2"/>
  <c r="W1428" i="2"/>
  <c r="V1428" i="2"/>
  <c r="U1428" i="2"/>
  <c r="T1428" i="2"/>
  <c r="S1428" i="2"/>
  <c r="R1428" i="2"/>
  <c r="Q1428" i="2"/>
  <c r="P1428" i="2"/>
  <c r="W1427" i="2"/>
  <c r="V1427" i="2"/>
  <c r="U1427" i="2"/>
  <c r="T1427" i="2"/>
  <c r="S1427" i="2"/>
  <c r="R1427" i="2"/>
  <c r="Q1427" i="2"/>
  <c r="P1427" i="2"/>
  <c r="W1426" i="2"/>
  <c r="V1426" i="2"/>
  <c r="U1426" i="2"/>
  <c r="T1426" i="2"/>
  <c r="S1426" i="2"/>
  <c r="R1426" i="2"/>
  <c r="Q1426" i="2"/>
  <c r="P1426" i="2"/>
  <c r="W1425" i="2"/>
  <c r="V1425" i="2"/>
  <c r="U1425" i="2"/>
  <c r="T1425" i="2"/>
  <c r="S1425" i="2"/>
  <c r="R1425" i="2"/>
  <c r="Q1425" i="2"/>
  <c r="P1425" i="2"/>
  <c r="W1424" i="2"/>
  <c r="V1424" i="2"/>
  <c r="U1424" i="2"/>
  <c r="T1424" i="2"/>
  <c r="S1424" i="2"/>
  <c r="R1424" i="2"/>
  <c r="Q1424" i="2"/>
  <c r="P1424" i="2"/>
  <c r="I1423" i="2"/>
  <c r="H1423" i="2"/>
  <c r="G1423" i="2"/>
  <c r="E1423" i="2"/>
  <c r="D1423" i="2"/>
  <c r="W1422" i="2"/>
  <c r="V1422" i="2"/>
  <c r="U1422" i="2"/>
  <c r="T1422" i="2"/>
  <c r="S1422" i="2"/>
  <c r="R1422" i="2"/>
  <c r="Q1422" i="2"/>
  <c r="P1422" i="2"/>
  <c r="W1421" i="2"/>
  <c r="V1421" i="2"/>
  <c r="U1421" i="2"/>
  <c r="T1421" i="2"/>
  <c r="S1421" i="2"/>
  <c r="R1421" i="2"/>
  <c r="Q1421" i="2"/>
  <c r="P1421" i="2"/>
  <c r="W1420" i="2"/>
  <c r="V1420" i="2"/>
  <c r="U1420" i="2"/>
  <c r="T1420" i="2"/>
  <c r="S1420" i="2"/>
  <c r="R1420" i="2"/>
  <c r="Q1420" i="2"/>
  <c r="P1420" i="2"/>
  <c r="W1419" i="2"/>
  <c r="V1419" i="2"/>
  <c r="U1419" i="2"/>
  <c r="T1419" i="2"/>
  <c r="S1419" i="2"/>
  <c r="R1419" i="2"/>
  <c r="Q1419" i="2"/>
  <c r="P1419" i="2"/>
  <c r="W1418" i="2"/>
  <c r="V1418" i="2"/>
  <c r="U1418" i="2"/>
  <c r="T1418" i="2"/>
  <c r="S1418" i="2"/>
  <c r="R1418" i="2"/>
  <c r="Q1418" i="2"/>
  <c r="P1418" i="2"/>
  <c r="W1417" i="2"/>
  <c r="V1417" i="2"/>
  <c r="U1417" i="2"/>
  <c r="T1417" i="2"/>
  <c r="S1417" i="2"/>
  <c r="R1417" i="2"/>
  <c r="Q1417" i="2"/>
  <c r="P1417" i="2"/>
  <c r="W1416" i="2"/>
  <c r="V1416" i="2"/>
  <c r="U1416" i="2"/>
  <c r="T1416" i="2"/>
  <c r="S1416" i="2"/>
  <c r="R1416" i="2"/>
  <c r="Q1416" i="2"/>
  <c r="P1416" i="2"/>
  <c r="W1415" i="2"/>
  <c r="V1415" i="2"/>
  <c r="U1415" i="2"/>
  <c r="T1415" i="2"/>
  <c r="S1415" i="2"/>
  <c r="R1415" i="2"/>
  <c r="Q1415" i="2"/>
  <c r="P1415" i="2"/>
  <c r="W1414" i="2"/>
  <c r="V1414" i="2"/>
  <c r="U1414" i="2"/>
  <c r="T1414" i="2"/>
  <c r="S1414" i="2"/>
  <c r="R1414" i="2"/>
  <c r="Q1414" i="2"/>
  <c r="P1414" i="2"/>
  <c r="W1413" i="2"/>
  <c r="V1413" i="2"/>
  <c r="U1413" i="2"/>
  <c r="T1413" i="2"/>
  <c r="S1413" i="2"/>
  <c r="R1413" i="2"/>
  <c r="Q1413" i="2"/>
  <c r="P1413" i="2"/>
  <c r="D1412" i="2"/>
  <c r="W1411" i="2"/>
  <c r="V1411" i="2"/>
  <c r="U1411" i="2"/>
  <c r="T1411" i="2"/>
  <c r="S1411" i="2"/>
  <c r="R1411" i="2"/>
  <c r="Q1411" i="2"/>
  <c r="P1411" i="2"/>
  <c r="W1410" i="2"/>
  <c r="V1410" i="2"/>
  <c r="U1410" i="2"/>
  <c r="T1410" i="2"/>
  <c r="S1410" i="2"/>
  <c r="R1410" i="2"/>
  <c r="Q1410" i="2"/>
  <c r="P1410" i="2"/>
  <c r="W1409" i="2"/>
  <c r="V1409" i="2"/>
  <c r="U1409" i="2"/>
  <c r="T1409" i="2"/>
  <c r="S1409" i="2"/>
  <c r="R1409" i="2"/>
  <c r="Q1409" i="2"/>
  <c r="P1409" i="2"/>
  <c r="W1408" i="2"/>
  <c r="V1408" i="2"/>
  <c r="U1408" i="2"/>
  <c r="T1408" i="2"/>
  <c r="S1408" i="2"/>
  <c r="R1408" i="2"/>
  <c r="Q1408" i="2"/>
  <c r="P1408" i="2"/>
  <c r="W1407" i="2"/>
  <c r="V1407" i="2"/>
  <c r="U1407" i="2"/>
  <c r="T1407" i="2"/>
  <c r="S1407" i="2"/>
  <c r="R1407" i="2"/>
  <c r="Q1407" i="2"/>
  <c r="P1407" i="2"/>
  <c r="W1406" i="2"/>
  <c r="V1406" i="2"/>
  <c r="U1406" i="2"/>
  <c r="T1406" i="2"/>
  <c r="S1406" i="2"/>
  <c r="R1406" i="2"/>
  <c r="Q1406" i="2"/>
  <c r="P1406" i="2"/>
  <c r="W1405" i="2"/>
  <c r="V1405" i="2"/>
  <c r="U1405" i="2"/>
  <c r="T1405" i="2"/>
  <c r="S1405" i="2"/>
  <c r="R1405" i="2"/>
  <c r="Q1405" i="2"/>
  <c r="P1405" i="2"/>
  <c r="W1404" i="2"/>
  <c r="V1404" i="2"/>
  <c r="U1404" i="2"/>
  <c r="T1404" i="2"/>
  <c r="S1404" i="2"/>
  <c r="R1404" i="2"/>
  <c r="Q1404" i="2"/>
  <c r="P1404" i="2"/>
  <c r="W1403" i="2"/>
  <c r="V1403" i="2"/>
  <c r="U1403" i="2"/>
  <c r="T1403" i="2"/>
  <c r="S1403" i="2"/>
  <c r="R1403" i="2"/>
  <c r="Q1403" i="2"/>
  <c r="P1403" i="2"/>
  <c r="W1402" i="2"/>
  <c r="V1402" i="2"/>
  <c r="U1402" i="2"/>
  <c r="T1402" i="2"/>
  <c r="S1402" i="2"/>
  <c r="R1402" i="2"/>
  <c r="Q1402" i="2"/>
  <c r="P1402" i="2"/>
  <c r="W1401" i="2"/>
  <c r="V1401" i="2"/>
  <c r="U1401" i="2"/>
  <c r="T1401" i="2"/>
  <c r="S1401" i="2"/>
  <c r="R1401" i="2"/>
  <c r="Q1401" i="2"/>
  <c r="P1401" i="2"/>
  <c r="I1400" i="2"/>
  <c r="H1400" i="2"/>
  <c r="G1400" i="2"/>
  <c r="E1400" i="2"/>
  <c r="D1400" i="2"/>
  <c r="W1399" i="2"/>
  <c r="V1399" i="2"/>
  <c r="U1399" i="2"/>
  <c r="T1399" i="2"/>
  <c r="S1399" i="2"/>
  <c r="R1399" i="2"/>
  <c r="Q1399" i="2"/>
  <c r="P1399" i="2"/>
  <c r="W1398" i="2"/>
  <c r="V1398" i="2"/>
  <c r="U1398" i="2"/>
  <c r="T1398" i="2"/>
  <c r="S1398" i="2"/>
  <c r="R1398" i="2"/>
  <c r="Q1398" i="2"/>
  <c r="P1398" i="2"/>
  <c r="W1397" i="2"/>
  <c r="V1397" i="2"/>
  <c r="U1397" i="2"/>
  <c r="T1397" i="2"/>
  <c r="S1397" i="2"/>
  <c r="R1397" i="2"/>
  <c r="Q1397" i="2"/>
  <c r="P1397" i="2"/>
  <c r="W1396" i="2"/>
  <c r="V1396" i="2"/>
  <c r="U1396" i="2"/>
  <c r="T1396" i="2"/>
  <c r="S1396" i="2"/>
  <c r="R1396" i="2"/>
  <c r="Q1396" i="2"/>
  <c r="P1396" i="2"/>
  <c r="W1395" i="2"/>
  <c r="V1395" i="2"/>
  <c r="U1395" i="2"/>
  <c r="T1395" i="2"/>
  <c r="S1395" i="2"/>
  <c r="R1395" i="2"/>
  <c r="Q1395" i="2"/>
  <c r="P1395" i="2"/>
  <c r="W1394" i="2"/>
  <c r="V1394" i="2"/>
  <c r="U1394" i="2"/>
  <c r="T1394" i="2"/>
  <c r="S1394" i="2"/>
  <c r="R1394" i="2"/>
  <c r="Q1394" i="2"/>
  <c r="P1394" i="2"/>
  <c r="W1392" i="2"/>
  <c r="V1392" i="2"/>
  <c r="U1392" i="2"/>
  <c r="T1392" i="2"/>
  <c r="S1392" i="2"/>
  <c r="R1392" i="2"/>
  <c r="Q1392" i="2"/>
  <c r="P1392" i="2"/>
  <c r="W1391" i="2"/>
  <c r="V1391" i="2"/>
  <c r="U1391" i="2"/>
  <c r="T1391" i="2"/>
  <c r="S1391" i="2"/>
  <c r="R1391" i="2"/>
  <c r="Q1391" i="2"/>
  <c r="P1391" i="2"/>
  <c r="W1390" i="2"/>
  <c r="V1390" i="2"/>
  <c r="U1390" i="2"/>
  <c r="T1390" i="2"/>
  <c r="S1390" i="2"/>
  <c r="R1390" i="2"/>
  <c r="Q1390" i="2"/>
  <c r="P1390" i="2"/>
  <c r="W1389" i="2"/>
  <c r="V1389" i="2"/>
  <c r="U1389" i="2"/>
  <c r="T1389" i="2"/>
  <c r="S1389" i="2"/>
  <c r="R1389" i="2"/>
  <c r="Q1389" i="2"/>
  <c r="P1389" i="2"/>
  <c r="W1388" i="2"/>
  <c r="V1388" i="2"/>
  <c r="U1388" i="2"/>
  <c r="T1388" i="2"/>
  <c r="S1388" i="2"/>
  <c r="R1388" i="2"/>
  <c r="Q1388" i="2"/>
  <c r="P1388" i="2"/>
  <c r="N1387" i="2"/>
  <c r="N1357" i="2" s="1"/>
  <c r="L1387" i="2"/>
  <c r="I1387" i="2"/>
  <c r="H1387" i="2"/>
  <c r="H1357" i="2" s="1"/>
  <c r="G1387" i="2"/>
  <c r="E1387" i="2"/>
  <c r="D1387" i="2"/>
  <c r="D1357" i="2" s="1"/>
  <c r="W1386" i="2"/>
  <c r="V1386" i="2"/>
  <c r="U1386" i="2"/>
  <c r="T1386" i="2"/>
  <c r="S1386" i="2"/>
  <c r="R1386" i="2"/>
  <c r="Q1386" i="2"/>
  <c r="P1386" i="2"/>
  <c r="W1385" i="2"/>
  <c r="V1385" i="2"/>
  <c r="U1385" i="2"/>
  <c r="T1385" i="2"/>
  <c r="S1385" i="2"/>
  <c r="R1385" i="2"/>
  <c r="Q1385" i="2"/>
  <c r="P1385" i="2"/>
  <c r="W1384" i="2"/>
  <c r="V1384" i="2"/>
  <c r="U1384" i="2"/>
  <c r="T1384" i="2"/>
  <c r="S1384" i="2"/>
  <c r="R1384" i="2"/>
  <c r="Q1384" i="2"/>
  <c r="P1384" i="2"/>
  <c r="W1383" i="2"/>
  <c r="V1383" i="2"/>
  <c r="U1383" i="2"/>
  <c r="T1383" i="2"/>
  <c r="S1383" i="2"/>
  <c r="R1383" i="2"/>
  <c r="Q1383" i="2"/>
  <c r="P1383" i="2"/>
  <c r="W1382" i="2"/>
  <c r="V1382" i="2"/>
  <c r="U1382" i="2"/>
  <c r="T1382" i="2"/>
  <c r="S1382" i="2"/>
  <c r="R1382" i="2"/>
  <c r="Q1382" i="2"/>
  <c r="P1382" i="2"/>
  <c r="W1381" i="2"/>
  <c r="V1381" i="2"/>
  <c r="U1381" i="2"/>
  <c r="T1381" i="2"/>
  <c r="S1381" i="2"/>
  <c r="R1381" i="2"/>
  <c r="Q1381" i="2"/>
  <c r="P1381" i="2"/>
  <c r="W1380" i="2"/>
  <c r="V1380" i="2"/>
  <c r="U1380" i="2"/>
  <c r="T1380" i="2"/>
  <c r="S1380" i="2"/>
  <c r="R1380" i="2"/>
  <c r="Q1380" i="2"/>
  <c r="P1380" i="2"/>
  <c r="W1379" i="2"/>
  <c r="V1379" i="2"/>
  <c r="U1379" i="2"/>
  <c r="T1379" i="2"/>
  <c r="S1379" i="2"/>
  <c r="R1379" i="2"/>
  <c r="Q1379" i="2"/>
  <c r="P1379" i="2"/>
  <c r="W1378" i="2"/>
  <c r="V1378" i="2"/>
  <c r="U1378" i="2"/>
  <c r="T1378" i="2"/>
  <c r="S1378" i="2"/>
  <c r="R1378" i="2"/>
  <c r="Q1378" i="2"/>
  <c r="P1378" i="2"/>
  <c r="W1377" i="2"/>
  <c r="V1377" i="2"/>
  <c r="U1377" i="2"/>
  <c r="T1377" i="2"/>
  <c r="S1377" i="2"/>
  <c r="R1377" i="2"/>
  <c r="Q1377" i="2"/>
  <c r="P1377" i="2"/>
  <c r="W1376" i="2"/>
  <c r="V1376" i="2"/>
  <c r="U1376" i="2"/>
  <c r="T1376" i="2"/>
  <c r="S1376" i="2"/>
  <c r="R1376" i="2"/>
  <c r="Q1376" i="2"/>
  <c r="P1376" i="2"/>
  <c r="W1375" i="2"/>
  <c r="V1375" i="2"/>
  <c r="U1375" i="2"/>
  <c r="T1375" i="2"/>
  <c r="S1375" i="2"/>
  <c r="R1375" i="2"/>
  <c r="Q1375" i="2"/>
  <c r="P1375" i="2"/>
  <c r="W1374" i="2"/>
  <c r="V1374" i="2"/>
  <c r="U1374" i="2"/>
  <c r="T1374" i="2"/>
  <c r="S1374" i="2"/>
  <c r="R1374" i="2"/>
  <c r="Q1374" i="2"/>
  <c r="P1374" i="2"/>
  <c r="W1373" i="2"/>
  <c r="V1373" i="2"/>
  <c r="U1373" i="2"/>
  <c r="T1373" i="2"/>
  <c r="S1373" i="2"/>
  <c r="R1373" i="2"/>
  <c r="Q1373" i="2"/>
  <c r="P1373" i="2"/>
  <c r="W1372" i="2"/>
  <c r="V1372" i="2"/>
  <c r="U1372" i="2"/>
  <c r="T1372" i="2"/>
  <c r="S1372" i="2"/>
  <c r="R1372" i="2"/>
  <c r="Q1372" i="2"/>
  <c r="P1372" i="2"/>
  <c r="W1371" i="2"/>
  <c r="V1371" i="2"/>
  <c r="U1371" i="2"/>
  <c r="T1371" i="2"/>
  <c r="S1371" i="2"/>
  <c r="R1371" i="2"/>
  <c r="Q1371" i="2"/>
  <c r="P1371" i="2"/>
  <c r="W1370" i="2"/>
  <c r="V1370" i="2"/>
  <c r="U1370" i="2"/>
  <c r="T1370" i="2"/>
  <c r="S1370" i="2"/>
  <c r="R1370" i="2"/>
  <c r="Q1370" i="2"/>
  <c r="P1370" i="2"/>
  <c r="W1369" i="2"/>
  <c r="V1369" i="2"/>
  <c r="U1369" i="2"/>
  <c r="T1369" i="2"/>
  <c r="S1369" i="2"/>
  <c r="R1369" i="2"/>
  <c r="Q1369" i="2"/>
  <c r="P1369" i="2"/>
  <c r="W1368" i="2"/>
  <c r="V1368" i="2"/>
  <c r="U1368" i="2"/>
  <c r="T1368" i="2"/>
  <c r="S1368" i="2"/>
  <c r="R1368" i="2"/>
  <c r="Q1368" i="2"/>
  <c r="P1368" i="2"/>
  <c r="W1367" i="2"/>
  <c r="V1367" i="2"/>
  <c r="U1367" i="2"/>
  <c r="T1367" i="2"/>
  <c r="S1367" i="2"/>
  <c r="R1367" i="2"/>
  <c r="Q1367" i="2"/>
  <c r="P1367" i="2"/>
  <c r="W1366" i="2"/>
  <c r="V1366" i="2"/>
  <c r="U1366" i="2"/>
  <c r="T1366" i="2"/>
  <c r="S1366" i="2"/>
  <c r="R1366" i="2"/>
  <c r="Q1366" i="2"/>
  <c r="P1366" i="2"/>
  <c r="W1365" i="2"/>
  <c r="V1365" i="2"/>
  <c r="U1365" i="2"/>
  <c r="T1365" i="2"/>
  <c r="S1365" i="2"/>
  <c r="R1365" i="2"/>
  <c r="Q1365" i="2"/>
  <c r="P1365" i="2"/>
  <c r="W1364" i="2"/>
  <c r="V1364" i="2"/>
  <c r="U1364" i="2"/>
  <c r="T1364" i="2"/>
  <c r="S1364" i="2"/>
  <c r="R1364" i="2"/>
  <c r="Q1364" i="2"/>
  <c r="P1364" i="2"/>
  <c r="I1364" i="2"/>
  <c r="G1364" i="2"/>
  <c r="W1363" i="2"/>
  <c r="V1363" i="2"/>
  <c r="U1363" i="2"/>
  <c r="T1363" i="2"/>
  <c r="S1363" i="2"/>
  <c r="R1363" i="2"/>
  <c r="Q1363" i="2"/>
  <c r="P1363" i="2"/>
  <c r="W1362" i="2"/>
  <c r="V1362" i="2"/>
  <c r="U1362" i="2"/>
  <c r="T1362" i="2"/>
  <c r="S1362" i="2"/>
  <c r="R1362" i="2"/>
  <c r="Q1362" i="2"/>
  <c r="P1362" i="2"/>
  <c r="W1361" i="2"/>
  <c r="V1361" i="2"/>
  <c r="U1361" i="2"/>
  <c r="T1361" i="2"/>
  <c r="S1361" i="2"/>
  <c r="R1361" i="2"/>
  <c r="Q1361" i="2"/>
  <c r="P1361" i="2"/>
  <c r="W1360" i="2"/>
  <c r="V1360" i="2"/>
  <c r="U1360" i="2"/>
  <c r="T1360" i="2"/>
  <c r="S1360" i="2"/>
  <c r="R1360" i="2"/>
  <c r="Q1360" i="2"/>
  <c r="P1360" i="2"/>
  <c r="W1359" i="2"/>
  <c r="V1359" i="2"/>
  <c r="U1359" i="2"/>
  <c r="T1359" i="2"/>
  <c r="S1359" i="2"/>
  <c r="R1359" i="2"/>
  <c r="Q1359" i="2"/>
  <c r="P1359" i="2"/>
  <c r="W1358" i="2"/>
  <c r="V1358" i="2"/>
  <c r="U1358" i="2"/>
  <c r="T1358" i="2"/>
  <c r="S1358" i="2"/>
  <c r="R1358" i="2"/>
  <c r="Q1358" i="2"/>
  <c r="P1358" i="2"/>
  <c r="W1356" i="2"/>
  <c r="V1356" i="2"/>
  <c r="U1356" i="2"/>
  <c r="T1356" i="2"/>
  <c r="S1356" i="2"/>
  <c r="R1356" i="2"/>
  <c r="Q1356" i="2"/>
  <c r="P1356" i="2"/>
  <c r="W1355" i="2"/>
  <c r="V1355" i="2"/>
  <c r="U1355" i="2"/>
  <c r="T1355" i="2"/>
  <c r="S1355" i="2"/>
  <c r="R1355" i="2"/>
  <c r="Q1355" i="2"/>
  <c r="P1355" i="2"/>
  <c r="N1354" i="2"/>
  <c r="L1354" i="2"/>
  <c r="I1354" i="2"/>
  <c r="H1354" i="2"/>
  <c r="G1354" i="2"/>
  <c r="E1354" i="2"/>
  <c r="D1354" i="2"/>
  <c r="N1353" i="2"/>
  <c r="L1353" i="2"/>
  <c r="I1353" i="2"/>
  <c r="H1353" i="2"/>
  <c r="G1353" i="2"/>
  <c r="E1353" i="2"/>
  <c r="D1353" i="2"/>
  <c r="N1352" i="2"/>
  <c r="L1352" i="2"/>
  <c r="I1352" i="2"/>
  <c r="H1352" i="2"/>
  <c r="G1352" i="2"/>
  <c r="E1352" i="2"/>
  <c r="D1352" i="2"/>
  <c r="N1350" i="2"/>
  <c r="L1350" i="2"/>
  <c r="I1350" i="2"/>
  <c r="H1350" i="2"/>
  <c r="G1350" i="2"/>
  <c r="E1350" i="2"/>
  <c r="D1350" i="2"/>
  <c r="N1349" i="2"/>
  <c r="L1349" i="2"/>
  <c r="I1349" i="2"/>
  <c r="H1349" i="2"/>
  <c r="G1349" i="2"/>
  <c r="E1349" i="2"/>
  <c r="D1349" i="2"/>
  <c r="N1348" i="2"/>
  <c r="L1348" i="2"/>
  <c r="I1348" i="2"/>
  <c r="H1348" i="2"/>
  <c r="G1348" i="2"/>
  <c r="E1348" i="2"/>
  <c r="D1348" i="2"/>
  <c r="N1347" i="2"/>
  <c r="L1347" i="2"/>
  <c r="I1347" i="2"/>
  <c r="H1347" i="2"/>
  <c r="G1347" i="2"/>
  <c r="E1347" i="2"/>
  <c r="D1347" i="2"/>
  <c r="N1346" i="2"/>
  <c r="L1346" i="2"/>
  <c r="I1346" i="2"/>
  <c r="H1346" i="2"/>
  <c r="G1346" i="2"/>
  <c r="E1346" i="2"/>
  <c r="D1346" i="2"/>
  <c r="N1345" i="2"/>
  <c r="L1345" i="2"/>
  <c r="I1345" i="2"/>
  <c r="H1345" i="2"/>
  <c r="G1345" i="2"/>
  <c r="E1345" i="2"/>
  <c r="D1345" i="2"/>
  <c r="N1344" i="2"/>
  <c r="L1344" i="2"/>
  <c r="I1344" i="2"/>
  <c r="H1344" i="2"/>
  <c r="G1344" i="2"/>
  <c r="E1344" i="2"/>
  <c r="D1344" i="2"/>
  <c r="N1343" i="2"/>
  <c r="L1343" i="2"/>
  <c r="I1343" i="2"/>
  <c r="H1343" i="2"/>
  <c r="G1343" i="2"/>
  <c r="E1343" i="2"/>
  <c r="D1343" i="2"/>
  <c r="N1342" i="2"/>
  <c r="L1342" i="2"/>
  <c r="I1342" i="2"/>
  <c r="H1342" i="2"/>
  <c r="G1342" i="2"/>
  <c r="E1342" i="2"/>
  <c r="D1342" i="2"/>
  <c r="N1340" i="2"/>
  <c r="L1340" i="2"/>
  <c r="I1340" i="2"/>
  <c r="H1340" i="2"/>
  <c r="G1340" i="2"/>
  <c r="E1340" i="2"/>
  <c r="D1340" i="2"/>
  <c r="N1339" i="2"/>
  <c r="L1339" i="2"/>
  <c r="I1339" i="2"/>
  <c r="H1339" i="2"/>
  <c r="G1339" i="2"/>
  <c r="E1339" i="2"/>
  <c r="D1339" i="2"/>
  <c r="N1338" i="2"/>
  <c r="L1338" i="2"/>
  <c r="I1338" i="2"/>
  <c r="H1338" i="2"/>
  <c r="G1338" i="2"/>
  <c r="E1338" i="2"/>
  <c r="D1338" i="2"/>
  <c r="N1337" i="2"/>
  <c r="L1337" i="2"/>
  <c r="I1337" i="2"/>
  <c r="H1337" i="2"/>
  <c r="G1337" i="2"/>
  <c r="E1337" i="2"/>
  <c r="D1337" i="2"/>
  <c r="N1336" i="2"/>
  <c r="L1336" i="2"/>
  <c r="I1336" i="2"/>
  <c r="H1336" i="2"/>
  <c r="G1336" i="2"/>
  <c r="E1336" i="2"/>
  <c r="D1336" i="2"/>
  <c r="N1335" i="2"/>
  <c r="L1335" i="2"/>
  <c r="I1335" i="2"/>
  <c r="H1335" i="2"/>
  <c r="G1335" i="2"/>
  <c r="E1335" i="2"/>
  <c r="D1335" i="2"/>
  <c r="N1334" i="2"/>
  <c r="L1334" i="2"/>
  <c r="I1334" i="2"/>
  <c r="H1334" i="2"/>
  <c r="G1334" i="2"/>
  <c r="E1334" i="2"/>
  <c r="D1334" i="2"/>
  <c r="I1333" i="2"/>
  <c r="H1333" i="2"/>
  <c r="G1333" i="2"/>
  <c r="E1333" i="2"/>
  <c r="D1333" i="2"/>
  <c r="N1332" i="2"/>
  <c r="L1332" i="2"/>
  <c r="I1332" i="2"/>
  <c r="H1332" i="2"/>
  <c r="G1332" i="2"/>
  <c r="E1332" i="2"/>
  <c r="D1332" i="2"/>
  <c r="N1331" i="2"/>
  <c r="L1331" i="2"/>
  <c r="I1331" i="2"/>
  <c r="H1331" i="2"/>
  <c r="G1331" i="2"/>
  <c r="E1331" i="2"/>
  <c r="D1331" i="2"/>
  <c r="N1330" i="2"/>
  <c r="L1330" i="2"/>
  <c r="I1330" i="2"/>
  <c r="H1330" i="2"/>
  <c r="G1330" i="2"/>
  <c r="E1330" i="2"/>
  <c r="D1330" i="2"/>
  <c r="N1328" i="2"/>
  <c r="L1328" i="2"/>
  <c r="I1328" i="2"/>
  <c r="H1328" i="2"/>
  <c r="G1328" i="2"/>
  <c r="E1328" i="2"/>
  <c r="D1328" i="2"/>
  <c r="N1327" i="2"/>
  <c r="L1327" i="2"/>
  <c r="I1327" i="2"/>
  <c r="H1327" i="2"/>
  <c r="G1327" i="2"/>
  <c r="E1327" i="2"/>
  <c r="D1327" i="2"/>
  <c r="N1326" i="2"/>
  <c r="L1326" i="2"/>
  <c r="I1326" i="2"/>
  <c r="H1326" i="2"/>
  <c r="G1326" i="2"/>
  <c r="E1326" i="2"/>
  <c r="D1326" i="2"/>
  <c r="N1325" i="2"/>
  <c r="L1325" i="2"/>
  <c r="I1325" i="2"/>
  <c r="H1325" i="2"/>
  <c r="G1325" i="2"/>
  <c r="E1325" i="2"/>
  <c r="D1325" i="2"/>
  <c r="N1324" i="2"/>
  <c r="L1324" i="2"/>
  <c r="I1324" i="2"/>
  <c r="H1324" i="2"/>
  <c r="G1324" i="2"/>
  <c r="E1324" i="2"/>
  <c r="D1324" i="2"/>
  <c r="N1323" i="2"/>
  <c r="L1323" i="2"/>
  <c r="I1323" i="2"/>
  <c r="H1323" i="2"/>
  <c r="G1323" i="2"/>
  <c r="E1323" i="2"/>
  <c r="D1323" i="2"/>
  <c r="W1321" i="2"/>
  <c r="V1321" i="2"/>
  <c r="U1321" i="2"/>
  <c r="T1321" i="2"/>
  <c r="S1321" i="2"/>
  <c r="R1321" i="2"/>
  <c r="Q1321" i="2"/>
  <c r="P1321" i="2"/>
  <c r="W1320" i="2"/>
  <c r="V1320" i="2"/>
  <c r="U1320" i="2"/>
  <c r="T1320" i="2"/>
  <c r="S1320" i="2"/>
  <c r="R1320" i="2"/>
  <c r="Q1320" i="2"/>
  <c r="P1320" i="2"/>
  <c r="W1319" i="2"/>
  <c r="V1319" i="2"/>
  <c r="U1319" i="2"/>
  <c r="T1319" i="2"/>
  <c r="S1319" i="2"/>
  <c r="R1319" i="2"/>
  <c r="Q1319" i="2"/>
  <c r="P1319" i="2"/>
  <c r="W1318" i="2"/>
  <c r="V1318" i="2"/>
  <c r="U1318" i="2"/>
  <c r="T1318" i="2"/>
  <c r="S1318" i="2"/>
  <c r="R1318" i="2"/>
  <c r="Q1318" i="2"/>
  <c r="P1318" i="2"/>
  <c r="W1317" i="2"/>
  <c r="V1317" i="2"/>
  <c r="U1317" i="2"/>
  <c r="T1317" i="2"/>
  <c r="S1317" i="2"/>
  <c r="R1317" i="2"/>
  <c r="Q1317" i="2"/>
  <c r="P1317" i="2"/>
  <c r="W1316" i="2"/>
  <c r="V1316" i="2"/>
  <c r="U1316" i="2"/>
  <c r="T1316" i="2"/>
  <c r="S1316" i="2"/>
  <c r="R1316" i="2"/>
  <c r="Q1316" i="2"/>
  <c r="P1316" i="2"/>
  <c r="I1316" i="2"/>
  <c r="G1316" i="2"/>
  <c r="W1315" i="2"/>
  <c r="V1315" i="2"/>
  <c r="U1315" i="2"/>
  <c r="T1315" i="2"/>
  <c r="S1315" i="2"/>
  <c r="R1315" i="2"/>
  <c r="Q1315" i="2"/>
  <c r="P1315" i="2"/>
  <c r="W1314" i="2"/>
  <c r="V1314" i="2"/>
  <c r="U1314" i="2"/>
  <c r="T1314" i="2"/>
  <c r="S1314" i="2"/>
  <c r="R1314" i="2"/>
  <c r="Q1314" i="2"/>
  <c r="P1314" i="2"/>
  <c r="W1313" i="2"/>
  <c r="V1313" i="2"/>
  <c r="U1313" i="2"/>
  <c r="T1313" i="2"/>
  <c r="S1313" i="2"/>
  <c r="R1313" i="2"/>
  <c r="Q1313" i="2"/>
  <c r="P1313" i="2"/>
  <c r="W1312" i="2"/>
  <c r="V1312" i="2"/>
  <c r="U1312" i="2"/>
  <c r="T1312" i="2"/>
  <c r="S1312" i="2"/>
  <c r="R1312" i="2"/>
  <c r="Q1312" i="2"/>
  <c r="P1312" i="2"/>
  <c r="W1311" i="2"/>
  <c r="V1311" i="2"/>
  <c r="U1311" i="2"/>
  <c r="T1311" i="2"/>
  <c r="S1311" i="2"/>
  <c r="R1311" i="2"/>
  <c r="Q1311" i="2"/>
  <c r="P1311" i="2"/>
  <c r="W1310" i="2"/>
  <c r="V1310" i="2"/>
  <c r="U1310" i="2"/>
  <c r="T1310" i="2"/>
  <c r="S1310" i="2"/>
  <c r="R1310" i="2"/>
  <c r="Q1310" i="2"/>
  <c r="P1310" i="2"/>
  <c r="W1309" i="2"/>
  <c r="V1309" i="2"/>
  <c r="U1309" i="2"/>
  <c r="T1309" i="2"/>
  <c r="S1309" i="2"/>
  <c r="R1309" i="2"/>
  <c r="Q1309" i="2"/>
  <c r="P1309" i="2"/>
  <c r="W1308" i="2"/>
  <c r="V1308" i="2"/>
  <c r="U1308" i="2"/>
  <c r="T1308" i="2"/>
  <c r="S1308" i="2"/>
  <c r="R1308" i="2"/>
  <c r="Q1308" i="2"/>
  <c r="P1308" i="2"/>
  <c r="W1307" i="2"/>
  <c r="V1307" i="2"/>
  <c r="U1307" i="2"/>
  <c r="T1307" i="2"/>
  <c r="S1307" i="2"/>
  <c r="R1307" i="2"/>
  <c r="Q1307" i="2"/>
  <c r="P1307" i="2"/>
  <c r="W1306" i="2"/>
  <c r="V1306" i="2"/>
  <c r="U1306" i="2"/>
  <c r="T1306" i="2"/>
  <c r="S1306" i="2"/>
  <c r="R1306" i="2"/>
  <c r="Q1306" i="2"/>
  <c r="P1306" i="2"/>
  <c r="E1306" i="2"/>
  <c r="W1305" i="2"/>
  <c r="V1305" i="2"/>
  <c r="U1305" i="2"/>
  <c r="T1305" i="2"/>
  <c r="S1305" i="2"/>
  <c r="R1305" i="2"/>
  <c r="Q1305" i="2"/>
  <c r="P1305" i="2"/>
  <c r="W1304" i="2"/>
  <c r="V1304" i="2"/>
  <c r="U1304" i="2"/>
  <c r="T1304" i="2"/>
  <c r="S1304" i="2"/>
  <c r="R1304" i="2"/>
  <c r="Q1304" i="2"/>
  <c r="P1304" i="2"/>
  <c r="W1303" i="2"/>
  <c r="V1303" i="2"/>
  <c r="U1303" i="2"/>
  <c r="T1303" i="2"/>
  <c r="S1303" i="2"/>
  <c r="R1303" i="2"/>
  <c r="Q1303" i="2"/>
  <c r="P1303" i="2"/>
  <c r="W1302" i="2"/>
  <c r="V1302" i="2"/>
  <c r="U1302" i="2"/>
  <c r="T1302" i="2"/>
  <c r="S1302" i="2"/>
  <c r="R1302" i="2"/>
  <c r="Q1302" i="2"/>
  <c r="P1302" i="2"/>
  <c r="W1301" i="2"/>
  <c r="V1301" i="2"/>
  <c r="U1301" i="2"/>
  <c r="T1301" i="2"/>
  <c r="S1301" i="2"/>
  <c r="R1301" i="2"/>
  <c r="Q1301" i="2"/>
  <c r="P1301" i="2"/>
  <c r="W1300" i="2"/>
  <c r="V1300" i="2"/>
  <c r="U1300" i="2"/>
  <c r="T1300" i="2"/>
  <c r="S1300" i="2"/>
  <c r="R1300" i="2"/>
  <c r="Q1300" i="2"/>
  <c r="P1300" i="2"/>
  <c r="W1299" i="2"/>
  <c r="V1299" i="2"/>
  <c r="U1299" i="2"/>
  <c r="T1299" i="2"/>
  <c r="S1299" i="2"/>
  <c r="R1299" i="2"/>
  <c r="Q1299" i="2"/>
  <c r="P1299" i="2"/>
  <c r="W1298" i="2"/>
  <c r="V1298" i="2"/>
  <c r="U1298" i="2"/>
  <c r="T1298" i="2"/>
  <c r="S1298" i="2"/>
  <c r="R1298" i="2"/>
  <c r="Q1298" i="2"/>
  <c r="P1298" i="2"/>
  <c r="W1297" i="2"/>
  <c r="V1297" i="2"/>
  <c r="U1297" i="2"/>
  <c r="T1297" i="2"/>
  <c r="S1297" i="2"/>
  <c r="R1297" i="2"/>
  <c r="Q1297" i="2"/>
  <c r="P1297" i="2"/>
  <c r="W1296" i="2"/>
  <c r="V1296" i="2"/>
  <c r="U1296" i="2"/>
  <c r="T1296" i="2"/>
  <c r="S1296" i="2"/>
  <c r="R1296" i="2"/>
  <c r="Q1296" i="2"/>
  <c r="P1296" i="2"/>
  <c r="W1295" i="2"/>
  <c r="V1295" i="2"/>
  <c r="U1295" i="2"/>
  <c r="T1295" i="2"/>
  <c r="S1295" i="2"/>
  <c r="R1295" i="2"/>
  <c r="Q1295" i="2"/>
  <c r="P1295" i="2"/>
  <c r="N1294" i="2"/>
  <c r="L1294" i="2"/>
  <c r="I1294" i="2"/>
  <c r="H1294" i="2"/>
  <c r="H1287" i="2" s="1"/>
  <c r="G1294" i="2"/>
  <c r="E1294" i="2"/>
  <c r="D1294" i="2"/>
  <c r="D1287" i="2" s="1"/>
  <c r="W1293" i="2"/>
  <c r="V1293" i="2"/>
  <c r="U1293" i="2"/>
  <c r="T1293" i="2"/>
  <c r="S1293" i="2"/>
  <c r="R1293" i="2"/>
  <c r="Q1293" i="2"/>
  <c r="P1293" i="2"/>
  <c r="W1292" i="2"/>
  <c r="V1292" i="2"/>
  <c r="U1292" i="2"/>
  <c r="T1292" i="2"/>
  <c r="S1292" i="2"/>
  <c r="R1292" i="2"/>
  <c r="Q1292" i="2"/>
  <c r="P1292" i="2"/>
  <c r="W1291" i="2"/>
  <c r="V1291" i="2"/>
  <c r="U1291" i="2"/>
  <c r="T1291" i="2"/>
  <c r="S1291" i="2"/>
  <c r="R1291" i="2"/>
  <c r="Q1291" i="2"/>
  <c r="P1291" i="2"/>
  <c r="W1290" i="2"/>
  <c r="V1290" i="2"/>
  <c r="U1290" i="2"/>
  <c r="T1290" i="2"/>
  <c r="S1290" i="2"/>
  <c r="R1290" i="2"/>
  <c r="Q1290" i="2"/>
  <c r="P1290" i="2"/>
  <c r="W1289" i="2"/>
  <c r="V1289" i="2"/>
  <c r="U1289" i="2"/>
  <c r="T1289" i="2"/>
  <c r="S1289" i="2"/>
  <c r="R1289" i="2"/>
  <c r="Q1289" i="2"/>
  <c r="P1289" i="2"/>
  <c r="W1288" i="2"/>
  <c r="V1288" i="2"/>
  <c r="U1288" i="2"/>
  <c r="T1288" i="2"/>
  <c r="S1288" i="2"/>
  <c r="R1288" i="2"/>
  <c r="Q1288" i="2"/>
  <c r="P1288" i="2"/>
  <c r="W1286" i="2"/>
  <c r="V1286" i="2"/>
  <c r="U1286" i="2"/>
  <c r="T1286" i="2"/>
  <c r="S1286" i="2"/>
  <c r="R1286" i="2"/>
  <c r="Q1286" i="2"/>
  <c r="P1286" i="2"/>
  <c r="W1285" i="2"/>
  <c r="V1285" i="2"/>
  <c r="U1285" i="2"/>
  <c r="T1285" i="2"/>
  <c r="S1285" i="2"/>
  <c r="R1285" i="2"/>
  <c r="Q1285" i="2"/>
  <c r="P1285" i="2"/>
  <c r="W1284" i="2"/>
  <c r="V1284" i="2"/>
  <c r="U1284" i="2"/>
  <c r="T1284" i="2"/>
  <c r="S1284" i="2"/>
  <c r="R1284" i="2"/>
  <c r="Q1284" i="2"/>
  <c r="P1284" i="2"/>
  <c r="W1283" i="2"/>
  <c r="V1283" i="2"/>
  <c r="U1283" i="2"/>
  <c r="T1283" i="2"/>
  <c r="S1283" i="2"/>
  <c r="R1283" i="2"/>
  <c r="Q1283" i="2"/>
  <c r="P1283" i="2"/>
  <c r="W1282" i="2"/>
  <c r="V1282" i="2"/>
  <c r="U1282" i="2"/>
  <c r="T1282" i="2"/>
  <c r="S1282" i="2"/>
  <c r="R1282" i="2"/>
  <c r="Q1282" i="2"/>
  <c r="P1282" i="2"/>
  <c r="N1281" i="2"/>
  <c r="L1281" i="2"/>
  <c r="I1281" i="2"/>
  <c r="H1281" i="2"/>
  <c r="G1281" i="2"/>
  <c r="E1281" i="2"/>
  <c r="D1281" i="2"/>
  <c r="W1280" i="2"/>
  <c r="V1280" i="2"/>
  <c r="U1280" i="2"/>
  <c r="T1280" i="2"/>
  <c r="S1280" i="2"/>
  <c r="R1280" i="2"/>
  <c r="Q1280" i="2"/>
  <c r="P1280" i="2"/>
  <c r="W1279" i="2"/>
  <c r="V1279" i="2"/>
  <c r="U1279" i="2"/>
  <c r="T1279" i="2"/>
  <c r="S1279" i="2"/>
  <c r="R1279" i="2"/>
  <c r="Q1279" i="2"/>
  <c r="P1279" i="2"/>
  <c r="W1278" i="2"/>
  <c r="V1278" i="2"/>
  <c r="U1278" i="2"/>
  <c r="T1278" i="2"/>
  <c r="S1278" i="2"/>
  <c r="R1278" i="2"/>
  <c r="Q1278" i="2"/>
  <c r="P1278" i="2"/>
  <c r="W1277" i="2"/>
  <c r="V1277" i="2"/>
  <c r="U1277" i="2"/>
  <c r="T1277" i="2"/>
  <c r="S1277" i="2"/>
  <c r="R1277" i="2"/>
  <c r="Q1277" i="2"/>
  <c r="P1277" i="2"/>
  <c r="W1276" i="2"/>
  <c r="V1276" i="2"/>
  <c r="U1276" i="2"/>
  <c r="T1276" i="2"/>
  <c r="S1276" i="2"/>
  <c r="R1276" i="2"/>
  <c r="Q1276" i="2"/>
  <c r="P1276" i="2"/>
  <c r="W1275" i="2"/>
  <c r="V1275" i="2"/>
  <c r="U1275" i="2"/>
  <c r="T1275" i="2"/>
  <c r="S1275" i="2"/>
  <c r="R1275" i="2"/>
  <c r="Q1275" i="2"/>
  <c r="P1275" i="2"/>
  <c r="W1274" i="2"/>
  <c r="V1274" i="2"/>
  <c r="U1274" i="2"/>
  <c r="T1274" i="2"/>
  <c r="S1274" i="2"/>
  <c r="R1274" i="2"/>
  <c r="Q1274" i="2"/>
  <c r="P1274" i="2"/>
  <c r="W1273" i="2"/>
  <c r="V1273" i="2"/>
  <c r="U1273" i="2"/>
  <c r="T1273" i="2"/>
  <c r="S1273" i="2"/>
  <c r="R1273" i="2"/>
  <c r="Q1273" i="2"/>
  <c r="P1273" i="2"/>
  <c r="W1272" i="2"/>
  <c r="V1272" i="2"/>
  <c r="U1272" i="2"/>
  <c r="T1272" i="2"/>
  <c r="S1272" i="2"/>
  <c r="R1272" i="2"/>
  <c r="Q1272" i="2"/>
  <c r="P1272" i="2"/>
  <c r="W1271" i="2"/>
  <c r="V1271" i="2"/>
  <c r="U1271" i="2"/>
  <c r="T1271" i="2"/>
  <c r="S1271" i="2"/>
  <c r="R1271" i="2"/>
  <c r="Q1271" i="2"/>
  <c r="P1271" i="2"/>
  <c r="W1270" i="2"/>
  <c r="V1270" i="2"/>
  <c r="U1270" i="2"/>
  <c r="T1270" i="2"/>
  <c r="S1270" i="2"/>
  <c r="R1270" i="2"/>
  <c r="Q1270" i="2"/>
  <c r="P1270" i="2"/>
  <c r="W1269" i="2"/>
  <c r="V1269" i="2"/>
  <c r="U1269" i="2"/>
  <c r="T1269" i="2"/>
  <c r="S1269" i="2"/>
  <c r="R1269" i="2"/>
  <c r="Q1269" i="2"/>
  <c r="P1269" i="2"/>
  <c r="W1268" i="2"/>
  <c r="V1268" i="2"/>
  <c r="U1268" i="2"/>
  <c r="T1268" i="2"/>
  <c r="S1268" i="2"/>
  <c r="R1268" i="2"/>
  <c r="Q1268" i="2"/>
  <c r="P1268" i="2"/>
  <c r="W1267" i="2"/>
  <c r="V1267" i="2"/>
  <c r="U1267" i="2"/>
  <c r="T1267" i="2"/>
  <c r="S1267" i="2"/>
  <c r="R1267" i="2"/>
  <c r="Q1267" i="2"/>
  <c r="P1267" i="2"/>
  <c r="W1266" i="2"/>
  <c r="V1266" i="2"/>
  <c r="U1266" i="2"/>
  <c r="T1266" i="2"/>
  <c r="S1266" i="2"/>
  <c r="R1266" i="2"/>
  <c r="Q1266" i="2"/>
  <c r="P1266" i="2"/>
  <c r="W1265" i="2"/>
  <c r="V1265" i="2"/>
  <c r="U1265" i="2"/>
  <c r="T1265" i="2"/>
  <c r="S1265" i="2"/>
  <c r="R1265" i="2"/>
  <c r="Q1265" i="2"/>
  <c r="P1265" i="2"/>
  <c r="W1264" i="2"/>
  <c r="V1264" i="2"/>
  <c r="U1264" i="2"/>
  <c r="T1264" i="2"/>
  <c r="S1264" i="2"/>
  <c r="R1264" i="2"/>
  <c r="Q1264" i="2"/>
  <c r="P1264" i="2"/>
  <c r="W1263" i="2"/>
  <c r="V1263" i="2"/>
  <c r="U1263" i="2"/>
  <c r="T1263" i="2"/>
  <c r="S1263" i="2"/>
  <c r="R1263" i="2"/>
  <c r="Q1263" i="2"/>
  <c r="P1263" i="2"/>
  <c r="W1262" i="2"/>
  <c r="V1262" i="2"/>
  <c r="U1262" i="2"/>
  <c r="T1262" i="2"/>
  <c r="S1262" i="2"/>
  <c r="R1262" i="2"/>
  <c r="Q1262" i="2"/>
  <c r="P1262" i="2"/>
  <c r="W1261" i="2"/>
  <c r="V1261" i="2"/>
  <c r="U1261" i="2"/>
  <c r="T1261" i="2"/>
  <c r="S1261" i="2"/>
  <c r="R1261" i="2"/>
  <c r="Q1261" i="2"/>
  <c r="P1261" i="2"/>
  <c r="W1260" i="2"/>
  <c r="V1260" i="2"/>
  <c r="U1260" i="2"/>
  <c r="T1260" i="2"/>
  <c r="S1260" i="2"/>
  <c r="R1260" i="2"/>
  <c r="Q1260" i="2"/>
  <c r="P1260" i="2"/>
  <c r="N1259" i="2"/>
  <c r="L1259" i="2"/>
  <c r="I1259" i="2"/>
  <c r="H1259" i="2"/>
  <c r="G1259" i="2"/>
  <c r="E1259" i="2"/>
  <c r="D1259" i="2"/>
  <c r="W1258" i="2"/>
  <c r="V1258" i="2"/>
  <c r="U1258" i="2"/>
  <c r="T1258" i="2"/>
  <c r="S1258" i="2"/>
  <c r="R1258" i="2"/>
  <c r="Q1258" i="2"/>
  <c r="P1258" i="2"/>
  <c r="W1257" i="2"/>
  <c r="V1257" i="2"/>
  <c r="U1257" i="2"/>
  <c r="T1257" i="2"/>
  <c r="S1257" i="2"/>
  <c r="R1257" i="2"/>
  <c r="Q1257" i="2"/>
  <c r="P1257" i="2"/>
  <c r="W1256" i="2"/>
  <c r="V1256" i="2"/>
  <c r="U1256" i="2"/>
  <c r="T1256" i="2"/>
  <c r="S1256" i="2"/>
  <c r="R1256" i="2"/>
  <c r="Q1256" i="2"/>
  <c r="P1256" i="2"/>
  <c r="W1255" i="2"/>
  <c r="V1255" i="2"/>
  <c r="U1255" i="2"/>
  <c r="T1255" i="2"/>
  <c r="S1255" i="2"/>
  <c r="R1255" i="2"/>
  <c r="Q1255" i="2"/>
  <c r="P1255" i="2"/>
  <c r="W1254" i="2"/>
  <c r="V1254" i="2"/>
  <c r="U1254" i="2"/>
  <c r="T1254" i="2"/>
  <c r="S1254" i="2"/>
  <c r="R1254" i="2"/>
  <c r="Q1254" i="2"/>
  <c r="P1254" i="2"/>
  <c r="W1253" i="2"/>
  <c r="V1253" i="2"/>
  <c r="U1253" i="2"/>
  <c r="T1253" i="2"/>
  <c r="S1253" i="2"/>
  <c r="R1253" i="2"/>
  <c r="Q1253" i="2"/>
  <c r="P1253" i="2"/>
  <c r="W1251" i="2"/>
  <c r="V1251" i="2"/>
  <c r="U1251" i="2"/>
  <c r="T1251" i="2"/>
  <c r="S1251" i="2"/>
  <c r="R1251" i="2"/>
  <c r="Q1251" i="2"/>
  <c r="P1251" i="2"/>
  <c r="W1250" i="2"/>
  <c r="V1250" i="2"/>
  <c r="U1250" i="2"/>
  <c r="T1250" i="2"/>
  <c r="S1250" i="2"/>
  <c r="R1250" i="2"/>
  <c r="Q1250" i="2"/>
  <c r="P1250" i="2"/>
  <c r="W1249" i="2"/>
  <c r="V1249" i="2"/>
  <c r="U1249" i="2"/>
  <c r="T1249" i="2"/>
  <c r="S1249" i="2"/>
  <c r="R1249" i="2"/>
  <c r="Q1249" i="2"/>
  <c r="P1249" i="2"/>
  <c r="W1248" i="2"/>
  <c r="V1248" i="2"/>
  <c r="U1248" i="2"/>
  <c r="T1248" i="2"/>
  <c r="S1248" i="2"/>
  <c r="R1248" i="2"/>
  <c r="Q1248" i="2"/>
  <c r="P1248" i="2"/>
  <c r="W1247" i="2"/>
  <c r="V1247" i="2"/>
  <c r="U1247" i="2"/>
  <c r="T1247" i="2"/>
  <c r="S1247" i="2"/>
  <c r="R1247" i="2"/>
  <c r="Q1247" i="2"/>
  <c r="P1247" i="2"/>
  <c r="I1246" i="2"/>
  <c r="H1246" i="2"/>
  <c r="G1246" i="2"/>
  <c r="D1246" i="2"/>
  <c r="W1245" i="2"/>
  <c r="V1245" i="2"/>
  <c r="U1245" i="2"/>
  <c r="T1245" i="2"/>
  <c r="S1245" i="2"/>
  <c r="R1245" i="2"/>
  <c r="Q1245" i="2"/>
  <c r="P1245" i="2"/>
  <c r="W1244" i="2"/>
  <c r="V1244" i="2"/>
  <c r="U1244" i="2"/>
  <c r="T1244" i="2"/>
  <c r="S1244" i="2"/>
  <c r="R1244" i="2"/>
  <c r="Q1244" i="2"/>
  <c r="P1244" i="2"/>
  <c r="W1243" i="2"/>
  <c r="V1243" i="2"/>
  <c r="U1243" i="2"/>
  <c r="T1243" i="2"/>
  <c r="S1243" i="2"/>
  <c r="R1243" i="2"/>
  <c r="Q1243" i="2"/>
  <c r="P1243" i="2"/>
  <c r="W1242" i="2"/>
  <c r="V1242" i="2"/>
  <c r="U1242" i="2"/>
  <c r="T1242" i="2"/>
  <c r="S1242" i="2"/>
  <c r="R1242" i="2"/>
  <c r="Q1242" i="2"/>
  <c r="P1242" i="2"/>
  <c r="W1241" i="2"/>
  <c r="V1241" i="2"/>
  <c r="U1241" i="2"/>
  <c r="T1241" i="2"/>
  <c r="S1241" i="2"/>
  <c r="R1241" i="2"/>
  <c r="Q1241" i="2"/>
  <c r="P1241" i="2"/>
  <c r="W1240" i="2"/>
  <c r="V1240" i="2"/>
  <c r="U1240" i="2"/>
  <c r="T1240" i="2"/>
  <c r="S1240" i="2"/>
  <c r="R1240" i="2"/>
  <c r="Q1240" i="2"/>
  <c r="P1240" i="2"/>
  <c r="W1239" i="2"/>
  <c r="V1239" i="2"/>
  <c r="U1239" i="2"/>
  <c r="T1239" i="2"/>
  <c r="S1239" i="2"/>
  <c r="R1239" i="2"/>
  <c r="Q1239" i="2"/>
  <c r="P1239" i="2"/>
  <c r="W1238" i="2"/>
  <c r="V1238" i="2"/>
  <c r="U1238" i="2"/>
  <c r="T1238" i="2"/>
  <c r="S1238" i="2"/>
  <c r="R1238" i="2"/>
  <c r="Q1238" i="2"/>
  <c r="P1238" i="2"/>
  <c r="W1237" i="2"/>
  <c r="V1237" i="2"/>
  <c r="U1237" i="2"/>
  <c r="T1237" i="2"/>
  <c r="S1237" i="2"/>
  <c r="R1237" i="2"/>
  <c r="Q1237" i="2"/>
  <c r="P1237" i="2"/>
  <c r="H1236" i="2"/>
  <c r="D1236" i="2"/>
  <c r="W1235" i="2"/>
  <c r="V1235" i="2"/>
  <c r="U1235" i="2"/>
  <c r="T1235" i="2"/>
  <c r="S1235" i="2"/>
  <c r="R1235" i="2"/>
  <c r="Q1235" i="2"/>
  <c r="P1235" i="2"/>
  <c r="W1234" i="2"/>
  <c r="V1234" i="2"/>
  <c r="U1234" i="2"/>
  <c r="T1234" i="2"/>
  <c r="S1234" i="2"/>
  <c r="R1234" i="2"/>
  <c r="Q1234" i="2"/>
  <c r="P1234" i="2"/>
  <c r="W1233" i="2"/>
  <c r="V1233" i="2"/>
  <c r="U1233" i="2"/>
  <c r="T1233" i="2"/>
  <c r="S1233" i="2"/>
  <c r="R1233" i="2"/>
  <c r="Q1233" i="2"/>
  <c r="P1233" i="2"/>
  <c r="W1232" i="2"/>
  <c r="V1232" i="2"/>
  <c r="U1232" i="2"/>
  <c r="T1232" i="2"/>
  <c r="S1232" i="2"/>
  <c r="R1232" i="2"/>
  <c r="Q1232" i="2"/>
  <c r="P1232" i="2"/>
  <c r="W1231" i="2"/>
  <c r="V1231" i="2"/>
  <c r="U1231" i="2"/>
  <c r="T1231" i="2"/>
  <c r="S1231" i="2"/>
  <c r="R1231" i="2"/>
  <c r="Q1231" i="2"/>
  <c r="P1231" i="2"/>
  <c r="W1230" i="2"/>
  <c r="V1230" i="2"/>
  <c r="U1230" i="2"/>
  <c r="T1230" i="2"/>
  <c r="S1230" i="2"/>
  <c r="R1230" i="2"/>
  <c r="Q1230" i="2"/>
  <c r="P1230" i="2"/>
  <c r="W1229" i="2"/>
  <c r="V1229" i="2"/>
  <c r="U1229" i="2"/>
  <c r="T1229" i="2"/>
  <c r="S1229" i="2"/>
  <c r="R1229" i="2"/>
  <c r="Q1229" i="2"/>
  <c r="P1229" i="2"/>
  <c r="Q1228" i="2"/>
  <c r="P1228" i="2"/>
  <c r="U1228" i="2"/>
  <c r="S1228" i="2"/>
  <c r="W1227" i="2"/>
  <c r="V1227" i="2"/>
  <c r="U1227" i="2"/>
  <c r="T1227" i="2"/>
  <c r="S1227" i="2"/>
  <c r="R1227" i="2"/>
  <c r="Q1227" i="2"/>
  <c r="P1227" i="2"/>
  <c r="W1226" i="2"/>
  <c r="V1226" i="2"/>
  <c r="U1226" i="2"/>
  <c r="T1226" i="2"/>
  <c r="S1226" i="2"/>
  <c r="R1226" i="2"/>
  <c r="Q1226" i="2"/>
  <c r="P1226" i="2"/>
  <c r="W1225" i="2"/>
  <c r="V1225" i="2"/>
  <c r="U1225" i="2"/>
  <c r="T1225" i="2"/>
  <c r="S1225" i="2"/>
  <c r="R1225" i="2"/>
  <c r="Q1225" i="2"/>
  <c r="P1225" i="2"/>
  <c r="I1224" i="2"/>
  <c r="H1224" i="2"/>
  <c r="G1224" i="2"/>
  <c r="D1224" i="2"/>
  <c r="W1223" i="2"/>
  <c r="V1223" i="2"/>
  <c r="U1223" i="2"/>
  <c r="T1223" i="2"/>
  <c r="S1223" i="2"/>
  <c r="R1223" i="2"/>
  <c r="Q1223" i="2"/>
  <c r="P1223" i="2"/>
  <c r="W1222" i="2"/>
  <c r="V1222" i="2"/>
  <c r="U1222" i="2"/>
  <c r="T1222" i="2"/>
  <c r="S1222" i="2"/>
  <c r="R1222" i="2"/>
  <c r="Q1222" i="2"/>
  <c r="P1222" i="2"/>
  <c r="W1221" i="2"/>
  <c r="V1221" i="2"/>
  <c r="U1221" i="2"/>
  <c r="T1221" i="2"/>
  <c r="S1221" i="2"/>
  <c r="R1221" i="2"/>
  <c r="Q1221" i="2"/>
  <c r="P1221" i="2"/>
  <c r="W1220" i="2"/>
  <c r="V1220" i="2"/>
  <c r="U1220" i="2"/>
  <c r="T1220" i="2"/>
  <c r="S1220" i="2"/>
  <c r="R1220" i="2"/>
  <c r="Q1220" i="2"/>
  <c r="P1220" i="2"/>
  <c r="W1219" i="2"/>
  <c r="V1219" i="2"/>
  <c r="U1219" i="2"/>
  <c r="T1219" i="2"/>
  <c r="S1219" i="2"/>
  <c r="R1219" i="2"/>
  <c r="Q1219" i="2"/>
  <c r="P1219" i="2"/>
  <c r="W1218" i="2"/>
  <c r="V1218" i="2"/>
  <c r="U1218" i="2"/>
  <c r="T1218" i="2"/>
  <c r="S1218" i="2"/>
  <c r="R1218" i="2"/>
  <c r="Q1218" i="2"/>
  <c r="P1218" i="2"/>
  <c r="E1217" i="2"/>
  <c r="W1216" i="2"/>
  <c r="V1216" i="2"/>
  <c r="U1216" i="2"/>
  <c r="T1216" i="2"/>
  <c r="S1216" i="2"/>
  <c r="R1216" i="2"/>
  <c r="Q1216" i="2"/>
  <c r="P1216" i="2"/>
  <c r="W1215" i="2"/>
  <c r="V1215" i="2"/>
  <c r="U1215" i="2"/>
  <c r="T1215" i="2"/>
  <c r="S1215" i="2"/>
  <c r="R1215" i="2"/>
  <c r="Q1215" i="2"/>
  <c r="P1215" i="2"/>
  <c r="W1214" i="2"/>
  <c r="V1214" i="2"/>
  <c r="U1214" i="2"/>
  <c r="T1214" i="2"/>
  <c r="S1214" i="2"/>
  <c r="R1214" i="2"/>
  <c r="Q1214" i="2"/>
  <c r="P1214" i="2"/>
  <c r="W1213" i="2"/>
  <c r="V1213" i="2"/>
  <c r="U1213" i="2"/>
  <c r="T1213" i="2"/>
  <c r="S1213" i="2"/>
  <c r="R1213" i="2"/>
  <c r="Q1213" i="2"/>
  <c r="P1213" i="2"/>
  <c r="W1212" i="2"/>
  <c r="V1212" i="2"/>
  <c r="U1212" i="2"/>
  <c r="T1212" i="2"/>
  <c r="S1212" i="2"/>
  <c r="R1212" i="2"/>
  <c r="Q1212" i="2"/>
  <c r="P1212" i="2"/>
  <c r="I1211" i="2"/>
  <c r="H1211" i="2"/>
  <c r="G1211" i="2"/>
  <c r="E1211" i="2"/>
  <c r="D1211" i="2"/>
  <c r="W1210" i="2"/>
  <c r="V1210" i="2"/>
  <c r="U1210" i="2"/>
  <c r="T1210" i="2"/>
  <c r="S1210" i="2"/>
  <c r="R1210" i="2"/>
  <c r="Q1210" i="2"/>
  <c r="P1210" i="2"/>
  <c r="W1209" i="2"/>
  <c r="V1209" i="2"/>
  <c r="U1209" i="2"/>
  <c r="T1209" i="2"/>
  <c r="S1209" i="2"/>
  <c r="R1209" i="2"/>
  <c r="Q1209" i="2"/>
  <c r="P1209" i="2"/>
  <c r="W1208" i="2"/>
  <c r="V1208" i="2"/>
  <c r="U1208" i="2"/>
  <c r="T1208" i="2"/>
  <c r="S1208" i="2"/>
  <c r="R1208" i="2"/>
  <c r="Q1208" i="2"/>
  <c r="P1208" i="2"/>
  <c r="W1207" i="2"/>
  <c r="V1207" i="2"/>
  <c r="U1207" i="2"/>
  <c r="T1207" i="2"/>
  <c r="S1207" i="2"/>
  <c r="R1207" i="2"/>
  <c r="Q1207" i="2"/>
  <c r="P1207" i="2"/>
  <c r="W1206" i="2"/>
  <c r="V1206" i="2"/>
  <c r="U1206" i="2"/>
  <c r="T1206" i="2"/>
  <c r="S1206" i="2"/>
  <c r="R1206" i="2"/>
  <c r="Q1206" i="2"/>
  <c r="P1206" i="2"/>
  <c r="W1205" i="2"/>
  <c r="V1205" i="2"/>
  <c r="U1205" i="2"/>
  <c r="T1205" i="2"/>
  <c r="S1205" i="2"/>
  <c r="R1205" i="2"/>
  <c r="Q1205" i="2"/>
  <c r="P1205" i="2"/>
  <c r="W1204" i="2"/>
  <c r="V1204" i="2"/>
  <c r="U1204" i="2"/>
  <c r="T1204" i="2"/>
  <c r="S1204" i="2"/>
  <c r="R1204" i="2"/>
  <c r="Q1204" i="2"/>
  <c r="P1204" i="2"/>
  <c r="W1203" i="2"/>
  <c r="V1203" i="2"/>
  <c r="U1203" i="2"/>
  <c r="T1203" i="2"/>
  <c r="S1203" i="2"/>
  <c r="R1203" i="2"/>
  <c r="Q1203" i="2"/>
  <c r="P1203" i="2"/>
  <c r="W1202" i="2"/>
  <c r="V1202" i="2"/>
  <c r="U1202" i="2"/>
  <c r="T1202" i="2"/>
  <c r="S1202" i="2"/>
  <c r="R1202" i="2"/>
  <c r="Q1202" i="2"/>
  <c r="P1202" i="2"/>
  <c r="H1201" i="2"/>
  <c r="W1200" i="2"/>
  <c r="V1200" i="2"/>
  <c r="U1200" i="2"/>
  <c r="T1200" i="2"/>
  <c r="S1200" i="2"/>
  <c r="R1200" i="2"/>
  <c r="Q1200" i="2"/>
  <c r="P1200" i="2"/>
  <c r="W1199" i="2"/>
  <c r="V1199" i="2"/>
  <c r="U1199" i="2"/>
  <c r="T1199" i="2"/>
  <c r="S1199" i="2"/>
  <c r="R1199" i="2"/>
  <c r="Q1199" i="2"/>
  <c r="P1199" i="2"/>
  <c r="W1198" i="2"/>
  <c r="V1198" i="2"/>
  <c r="U1198" i="2"/>
  <c r="T1198" i="2"/>
  <c r="S1198" i="2"/>
  <c r="R1198" i="2"/>
  <c r="Q1198" i="2"/>
  <c r="P1198" i="2"/>
  <c r="W1197" i="2"/>
  <c r="V1197" i="2"/>
  <c r="U1197" i="2"/>
  <c r="T1197" i="2"/>
  <c r="S1197" i="2"/>
  <c r="R1197" i="2"/>
  <c r="Q1197" i="2"/>
  <c r="P1197" i="2"/>
  <c r="W1196" i="2"/>
  <c r="V1196" i="2"/>
  <c r="U1196" i="2"/>
  <c r="T1196" i="2"/>
  <c r="S1196" i="2"/>
  <c r="R1196" i="2"/>
  <c r="Q1196" i="2"/>
  <c r="P1196" i="2"/>
  <c r="W1195" i="2"/>
  <c r="V1195" i="2"/>
  <c r="U1195" i="2"/>
  <c r="T1195" i="2"/>
  <c r="S1195" i="2"/>
  <c r="R1195" i="2"/>
  <c r="Q1195" i="2"/>
  <c r="P1195" i="2"/>
  <c r="W1194" i="2"/>
  <c r="V1194" i="2"/>
  <c r="U1194" i="2"/>
  <c r="T1194" i="2"/>
  <c r="S1194" i="2"/>
  <c r="R1194" i="2"/>
  <c r="Q1194" i="2"/>
  <c r="P1194" i="2"/>
  <c r="W1193" i="2"/>
  <c r="V1193" i="2"/>
  <c r="U1193" i="2"/>
  <c r="T1193" i="2"/>
  <c r="S1193" i="2"/>
  <c r="R1193" i="2"/>
  <c r="Q1193" i="2"/>
  <c r="P1193" i="2"/>
  <c r="W1192" i="2"/>
  <c r="V1192" i="2"/>
  <c r="U1192" i="2"/>
  <c r="T1192" i="2"/>
  <c r="S1192" i="2"/>
  <c r="R1192" i="2"/>
  <c r="Q1192" i="2"/>
  <c r="P1192" i="2"/>
  <c r="W1191" i="2"/>
  <c r="V1191" i="2"/>
  <c r="U1191" i="2"/>
  <c r="T1191" i="2"/>
  <c r="S1191" i="2"/>
  <c r="R1191" i="2"/>
  <c r="Q1191" i="2"/>
  <c r="P1191" i="2"/>
  <c r="W1190" i="2"/>
  <c r="V1190" i="2"/>
  <c r="U1190" i="2"/>
  <c r="T1190" i="2"/>
  <c r="S1190" i="2"/>
  <c r="R1190" i="2"/>
  <c r="Q1190" i="2"/>
  <c r="P1190" i="2"/>
  <c r="I1189" i="2"/>
  <c r="H1189" i="2"/>
  <c r="G1189" i="2"/>
  <c r="E1189" i="2"/>
  <c r="D1189" i="2"/>
  <c r="D1182" i="2" s="1"/>
  <c r="W1188" i="2"/>
  <c r="V1188" i="2"/>
  <c r="U1188" i="2"/>
  <c r="T1188" i="2"/>
  <c r="S1188" i="2"/>
  <c r="R1188" i="2"/>
  <c r="Q1188" i="2"/>
  <c r="P1188" i="2"/>
  <c r="W1187" i="2"/>
  <c r="V1187" i="2"/>
  <c r="U1187" i="2"/>
  <c r="T1187" i="2"/>
  <c r="S1187" i="2"/>
  <c r="R1187" i="2"/>
  <c r="Q1187" i="2"/>
  <c r="P1187" i="2"/>
  <c r="W1186" i="2"/>
  <c r="V1186" i="2"/>
  <c r="U1186" i="2"/>
  <c r="T1186" i="2"/>
  <c r="S1186" i="2"/>
  <c r="R1186" i="2"/>
  <c r="Q1186" i="2"/>
  <c r="P1186" i="2"/>
  <c r="W1185" i="2"/>
  <c r="V1185" i="2"/>
  <c r="U1185" i="2"/>
  <c r="T1185" i="2"/>
  <c r="S1185" i="2"/>
  <c r="R1185" i="2"/>
  <c r="Q1185" i="2"/>
  <c r="P1185" i="2"/>
  <c r="W1184" i="2"/>
  <c r="V1184" i="2"/>
  <c r="U1184" i="2"/>
  <c r="T1184" i="2"/>
  <c r="S1184" i="2"/>
  <c r="R1184" i="2"/>
  <c r="Q1184" i="2"/>
  <c r="P1184" i="2"/>
  <c r="W1183" i="2"/>
  <c r="V1183" i="2"/>
  <c r="U1183" i="2"/>
  <c r="T1183" i="2"/>
  <c r="S1183" i="2"/>
  <c r="R1183" i="2"/>
  <c r="Q1183" i="2"/>
  <c r="P1183" i="2"/>
  <c r="W1181" i="2"/>
  <c r="V1181" i="2"/>
  <c r="U1181" i="2"/>
  <c r="T1181" i="2"/>
  <c r="S1181" i="2"/>
  <c r="R1181" i="2"/>
  <c r="Q1181" i="2"/>
  <c r="P1181" i="2"/>
  <c r="W1180" i="2"/>
  <c r="V1180" i="2"/>
  <c r="U1180" i="2"/>
  <c r="T1180" i="2"/>
  <c r="S1180" i="2"/>
  <c r="R1180" i="2"/>
  <c r="Q1180" i="2"/>
  <c r="P1180" i="2"/>
  <c r="W1179" i="2"/>
  <c r="V1179" i="2"/>
  <c r="U1179" i="2"/>
  <c r="T1179" i="2"/>
  <c r="S1179" i="2"/>
  <c r="R1179" i="2"/>
  <c r="Q1179" i="2"/>
  <c r="P1179" i="2"/>
  <c r="W1178" i="2"/>
  <c r="V1178" i="2"/>
  <c r="U1178" i="2"/>
  <c r="T1178" i="2"/>
  <c r="S1178" i="2"/>
  <c r="R1178" i="2"/>
  <c r="Q1178" i="2"/>
  <c r="P1178" i="2"/>
  <c r="W1177" i="2"/>
  <c r="V1177" i="2"/>
  <c r="U1177" i="2"/>
  <c r="T1177" i="2"/>
  <c r="S1177" i="2"/>
  <c r="R1177" i="2"/>
  <c r="Q1177" i="2"/>
  <c r="P1177" i="2"/>
  <c r="N1176" i="2"/>
  <c r="N1147" i="2" s="1"/>
  <c r="L1176" i="2"/>
  <c r="I1176" i="2"/>
  <c r="H1176" i="2"/>
  <c r="G1176" i="2"/>
  <c r="E1176" i="2"/>
  <c r="D1176" i="2"/>
  <c r="W1175" i="2"/>
  <c r="V1175" i="2"/>
  <c r="U1175" i="2"/>
  <c r="T1175" i="2"/>
  <c r="S1175" i="2"/>
  <c r="R1175" i="2"/>
  <c r="Q1175" i="2"/>
  <c r="P1175" i="2"/>
  <c r="W1174" i="2"/>
  <c r="V1174" i="2"/>
  <c r="U1174" i="2"/>
  <c r="T1174" i="2"/>
  <c r="S1174" i="2"/>
  <c r="R1174" i="2"/>
  <c r="Q1174" i="2"/>
  <c r="P1174" i="2"/>
  <c r="W1173" i="2"/>
  <c r="V1173" i="2"/>
  <c r="U1173" i="2"/>
  <c r="T1173" i="2"/>
  <c r="S1173" i="2"/>
  <c r="R1173" i="2"/>
  <c r="Q1173" i="2"/>
  <c r="P1173" i="2"/>
  <c r="W1172" i="2"/>
  <c r="V1172" i="2"/>
  <c r="U1172" i="2"/>
  <c r="T1172" i="2"/>
  <c r="S1172" i="2"/>
  <c r="R1172" i="2"/>
  <c r="Q1172" i="2"/>
  <c r="P1172" i="2"/>
  <c r="W1171" i="2"/>
  <c r="V1171" i="2"/>
  <c r="U1171" i="2"/>
  <c r="T1171" i="2"/>
  <c r="S1171" i="2"/>
  <c r="R1171" i="2"/>
  <c r="Q1171" i="2"/>
  <c r="P1171" i="2"/>
  <c r="W1170" i="2"/>
  <c r="V1170" i="2"/>
  <c r="U1170" i="2"/>
  <c r="T1170" i="2"/>
  <c r="S1170" i="2"/>
  <c r="R1170" i="2"/>
  <c r="Q1170" i="2"/>
  <c r="P1170" i="2"/>
  <c r="W1169" i="2"/>
  <c r="V1169" i="2"/>
  <c r="U1169" i="2"/>
  <c r="T1169" i="2"/>
  <c r="S1169" i="2"/>
  <c r="R1169" i="2"/>
  <c r="Q1169" i="2"/>
  <c r="P1169" i="2"/>
  <c r="W1168" i="2"/>
  <c r="V1168" i="2"/>
  <c r="U1168" i="2"/>
  <c r="T1168" i="2"/>
  <c r="S1168" i="2"/>
  <c r="R1168" i="2"/>
  <c r="Q1168" i="2"/>
  <c r="P1168" i="2"/>
  <c r="W1167" i="2"/>
  <c r="V1167" i="2"/>
  <c r="U1167" i="2"/>
  <c r="T1167" i="2"/>
  <c r="S1167" i="2"/>
  <c r="R1167" i="2"/>
  <c r="Q1167" i="2"/>
  <c r="P1167" i="2"/>
  <c r="W1166" i="2"/>
  <c r="V1166" i="2"/>
  <c r="U1166" i="2"/>
  <c r="T1166" i="2"/>
  <c r="S1166" i="2"/>
  <c r="R1166" i="2"/>
  <c r="Q1166" i="2"/>
  <c r="P1166" i="2"/>
  <c r="W1165" i="2"/>
  <c r="V1165" i="2"/>
  <c r="U1165" i="2"/>
  <c r="T1165" i="2"/>
  <c r="S1165" i="2"/>
  <c r="R1165" i="2"/>
  <c r="Q1165" i="2"/>
  <c r="P1165" i="2"/>
  <c r="W1164" i="2"/>
  <c r="V1164" i="2"/>
  <c r="U1164" i="2"/>
  <c r="T1164" i="2"/>
  <c r="S1164" i="2"/>
  <c r="R1164" i="2"/>
  <c r="Q1164" i="2"/>
  <c r="P1164" i="2"/>
  <c r="W1163" i="2"/>
  <c r="V1163" i="2"/>
  <c r="U1163" i="2"/>
  <c r="T1163" i="2"/>
  <c r="S1163" i="2"/>
  <c r="R1163" i="2"/>
  <c r="Q1163" i="2"/>
  <c r="P1163" i="2"/>
  <c r="W1162" i="2"/>
  <c r="V1162" i="2"/>
  <c r="U1162" i="2"/>
  <c r="T1162" i="2"/>
  <c r="S1162" i="2"/>
  <c r="R1162" i="2"/>
  <c r="Q1162" i="2"/>
  <c r="P1162" i="2"/>
  <c r="W1161" i="2"/>
  <c r="V1161" i="2"/>
  <c r="U1161" i="2"/>
  <c r="T1161" i="2"/>
  <c r="S1161" i="2"/>
  <c r="R1161" i="2"/>
  <c r="Q1161" i="2"/>
  <c r="P1161" i="2"/>
  <c r="W1160" i="2"/>
  <c r="V1160" i="2"/>
  <c r="U1160" i="2"/>
  <c r="T1160" i="2"/>
  <c r="S1160" i="2"/>
  <c r="R1160" i="2"/>
  <c r="Q1160" i="2"/>
  <c r="P1160" i="2"/>
  <c r="W1159" i="2"/>
  <c r="V1159" i="2"/>
  <c r="U1159" i="2"/>
  <c r="T1159" i="2"/>
  <c r="S1159" i="2"/>
  <c r="R1159" i="2"/>
  <c r="Q1159" i="2"/>
  <c r="P1159" i="2"/>
  <c r="W1158" i="2"/>
  <c r="V1158" i="2"/>
  <c r="U1158" i="2"/>
  <c r="T1158" i="2"/>
  <c r="S1158" i="2"/>
  <c r="R1158" i="2"/>
  <c r="Q1158" i="2"/>
  <c r="P1158" i="2"/>
  <c r="W1157" i="2"/>
  <c r="V1157" i="2"/>
  <c r="U1157" i="2"/>
  <c r="T1157" i="2"/>
  <c r="S1157" i="2"/>
  <c r="R1157" i="2"/>
  <c r="Q1157" i="2"/>
  <c r="P1157" i="2"/>
  <c r="W1156" i="2"/>
  <c r="V1156" i="2"/>
  <c r="U1156" i="2"/>
  <c r="T1156" i="2"/>
  <c r="S1156" i="2"/>
  <c r="R1156" i="2"/>
  <c r="Q1156" i="2"/>
  <c r="P1156" i="2"/>
  <c r="W1155" i="2"/>
  <c r="V1155" i="2"/>
  <c r="U1155" i="2"/>
  <c r="T1155" i="2"/>
  <c r="S1155" i="2"/>
  <c r="R1155" i="2"/>
  <c r="Q1155" i="2"/>
  <c r="P1155" i="2"/>
  <c r="I1154" i="2"/>
  <c r="H1154" i="2"/>
  <c r="G1154" i="2"/>
  <c r="E1154" i="2"/>
  <c r="D1154" i="2"/>
  <c r="W1153" i="2"/>
  <c r="V1153" i="2"/>
  <c r="U1153" i="2"/>
  <c r="T1153" i="2"/>
  <c r="S1153" i="2"/>
  <c r="R1153" i="2"/>
  <c r="Q1153" i="2"/>
  <c r="P1153" i="2"/>
  <c r="W1152" i="2"/>
  <c r="V1152" i="2"/>
  <c r="U1152" i="2"/>
  <c r="T1152" i="2"/>
  <c r="S1152" i="2"/>
  <c r="R1152" i="2"/>
  <c r="Q1152" i="2"/>
  <c r="P1152" i="2"/>
  <c r="W1151" i="2"/>
  <c r="V1151" i="2"/>
  <c r="U1151" i="2"/>
  <c r="T1151" i="2"/>
  <c r="S1151" i="2"/>
  <c r="R1151" i="2"/>
  <c r="Q1151" i="2"/>
  <c r="P1151" i="2"/>
  <c r="W1150" i="2"/>
  <c r="V1150" i="2"/>
  <c r="U1150" i="2"/>
  <c r="T1150" i="2"/>
  <c r="S1150" i="2"/>
  <c r="R1150" i="2"/>
  <c r="Q1150" i="2"/>
  <c r="P1150" i="2"/>
  <c r="W1149" i="2"/>
  <c r="V1149" i="2"/>
  <c r="U1149" i="2"/>
  <c r="T1149" i="2"/>
  <c r="S1149" i="2"/>
  <c r="R1149" i="2"/>
  <c r="Q1149" i="2"/>
  <c r="P1149" i="2"/>
  <c r="W1148" i="2"/>
  <c r="V1148" i="2"/>
  <c r="U1148" i="2"/>
  <c r="T1148" i="2"/>
  <c r="S1148" i="2"/>
  <c r="R1148" i="2"/>
  <c r="Q1148" i="2"/>
  <c r="P1148" i="2"/>
  <c r="W1146" i="2"/>
  <c r="V1146" i="2"/>
  <c r="U1146" i="2"/>
  <c r="T1146" i="2"/>
  <c r="S1146" i="2"/>
  <c r="R1146" i="2"/>
  <c r="Q1146" i="2"/>
  <c r="P1146" i="2"/>
  <c r="W1145" i="2"/>
  <c r="V1145" i="2"/>
  <c r="U1145" i="2"/>
  <c r="T1145" i="2"/>
  <c r="S1145" i="2"/>
  <c r="R1145" i="2"/>
  <c r="Q1145" i="2"/>
  <c r="P1145" i="2"/>
  <c r="W1144" i="2"/>
  <c r="V1144" i="2"/>
  <c r="U1144" i="2"/>
  <c r="T1144" i="2"/>
  <c r="S1144" i="2"/>
  <c r="R1144" i="2"/>
  <c r="Q1144" i="2"/>
  <c r="P1144" i="2"/>
  <c r="W1143" i="2"/>
  <c r="V1143" i="2"/>
  <c r="U1143" i="2"/>
  <c r="T1143" i="2"/>
  <c r="S1143" i="2"/>
  <c r="R1143" i="2"/>
  <c r="Q1143" i="2"/>
  <c r="P1143" i="2"/>
  <c r="W1142" i="2"/>
  <c r="V1142" i="2"/>
  <c r="U1142" i="2"/>
  <c r="T1142" i="2"/>
  <c r="S1142" i="2"/>
  <c r="R1142" i="2"/>
  <c r="Q1142" i="2"/>
  <c r="P1142" i="2"/>
  <c r="N1141" i="2"/>
  <c r="N1112" i="2" s="1"/>
  <c r="L1141" i="2"/>
  <c r="L1112" i="2" s="1"/>
  <c r="I1141" i="2"/>
  <c r="H1141" i="2"/>
  <c r="G1141" i="2"/>
  <c r="E1141" i="2"/>
  <c r="D1141" i="2"/>
  <c r="W1140" i="2"/>
  <c r="V1140" i="2"/>
  <c r="U1140" i="2"/>
  <c r="T1140" i="2"/>
  <c r="S1140" i="2"/>
  <c r="R1140" i="2"/>
  <c r="Q1140" i="2"/>
  <c r="P1140" i="2"/>
  <c r="W1139" i="2"/>
  <c r="V1139" i="2"/>
  <c r="U1139" i="2"/>
  <c r="T1139" i="2"/>
  <c r="S1139" i="2"/>
  <c r="R1139" i="2"/>
  <c r="Q1139" i="2"/>
  <c r="P1139" i="2"/>
  <c r="W1138" i="2"/>
  <c r="V1138" i="2"/>
  <c r="U1138" i="2"/>
  <c r="T1138" i="2"/>
  <c r="S1138" i="2"/>
  <c r="R1138" i="2"/>
  <c r="Q1138" i="2"/>
  <c r="P1138" i="2"/>
  <c r="W1137" i="2"/>
  <c r="V1137" i="2"/>
  <c r="U1137" i="2"/>
  <c r="T1137" i="2"/>
  <c r="S1137" i="2"/>
  <c r="R1137" i="2"/>
  <c r="Q1137" i="2"/>
  <c r="P1137" i="2"/>
  <c r="W1136" i="2"/>
  <c r="V1136" i="2"/>
  <c r="U1136" i="2"/>
  <c r="T1136" i="2"/>
  <c r="S1136" i="2"/>
  <c r="R1136" i="2"/>
  <c r="Q1136" i="2"/>
  <c r="P1136" i="2"/>
  <c r="W1135" i="2"/>
  <c r="V1135" i="2"/>
  <c r="U1135" i="2"/>
  <c r="T1135" i="2"/>
  <c r="S1135" i="2"/>
  <c r="R1135" i="2"/>
  <c r="Q1135" i="2"/>
  <c r="P1135" i="2"/>
  <c r="W1134" i="2"/>
  <c r="V1134" i="2"/>
  <c r="U1134" i="2"/>
  <c r="T1134" i="2"/>
  <c r="S1134" i="2"/>
  <c r="R1134" i="2"/>
  <c r="Q1134" i="2"/>
  <c r="P1134" i="2"/>
  <c r="W1133" i="2"/>
  <c r="V1133" i="2"/>
  <c r="U1133" i="2"/>
  <c r="T1133" i="2"/>
  <c r="S1133" i="2"/>
  <c r="R1133" i="2"/>
  <c r="Q1133" i="2"/>
  <c r="P1133" i="2"/>
  <c r="W1132" i="2"/>
  <c r="V1132" i="2"/>
  <c r="U1132" i="2"/>
  <c r="T1132" i="2"/>
  <c r="S1132" i="2"/>
  <c r="R1132" i="2"/>
  <c r="Q1132" i="2"/>
  <c r="P1132" i="2"/>
  <c r="H1131" i="2"/>
  <c r="D1131" i="2"/>
  <c r="W1130" i="2"/>
  <c r="V1130" i="2"/>
  <c r="U1130" i="2"/>
  <c r="T1130" i="2"/>
  <c r="S1130" i="2"/>
  <c r="R1130" i="2"/>
  <c r="Q1130" i="2"/>
  <c r="P1130" i="2"/>
  <c r="W1129" i="2"/>
  <c r="V1129" i="2"/>
  <c r="U1129" i="2"/>
  <c r="T1129" i="2"/>
  <c r="S1129" i="2"/>
  <c r="R1129" i="2"/>
  <c r="Q1129" i="2"/>
  <c r="P1129" i="2"/>
  <c r="W1128" i="2"/>
  <c r="V1128" i="2"/>
  <c r="U1128" i="2"/>
  <c r="T1128" i="2"/>
  <c r="S1128" i="2"/>
  <c r="R1128" i="2"/>
  <c r="Q1128" i="2"/>
  <c r="P1128" i="2"/>
  <c r="W1127" i="2"/>
  <c r="V1127" i="2"/>
  <c r="U1127" i="2"/>
  <c r="T1127" i="2"/>
  <c r="S1127" i="2"/>
  <c r="R1127" i="2"/>
  <c r="Q1127" i="2"/>
  <c r="P1127" i="2"/>
  <c r="W1126" i="2"/>
  <c r="V1126" i="2"/>
  <c r="U1126" i="2"/>
  <c r="T1126" i="2"/>
  <c r="S1126" i="2"/>
  <c r="R1126" i="2"/>
  <c r="Q1126" i="2"/>
  <c r="P1126" i="2"/>
  <c r="W1125" i="2"/>
  <c r="V1125" i="2"/>
  <c r="U1125" i="2"/>
  <c r="T1125" i="2"/>
  <c r="S1125" i="2"/>
  <c r="R1125" i="2"/>
  <c r="Q1125" i="2"/>
  <c r="P1125" i="2"/>
  <c r="W1124" i="2"/>
  <c r="V1124" i="2"/>
  <c r="U1124" i="2"/>
  <c r="T1124" i="2"/>
  <c r="S1124" i="2"/>
  <c r="R1124" i="2"/>
  <c r="Q1124" i="2"/>
  <c r="P1124" i="2"/>
  <c r="Q1123" i="2"/>
  <c r="P1123" i="2"/>
  <c r="V1123" i="2"/>
  <c r="W1122" i="2"/>
  <c r="V1122" i="2"/>
  <c r="U1122" i="2"/>
  <c r="T1122" i="2"/>
  <c r="S1122" i="2"/>
  <c r="R1122" i="2"/>
  <c r="Q1122" i="2"/>
  <c r="P1122" i="2"/>
  <c r="W1121" i="2"/>
  <c r="V1121" i="2"/>
  <c r="U1121" i="2"/>
  <c r="T1121" i="2"/>
  <c r="S1121" i="2"/>
  <c r="R1121" i="2"/>
  <c r="Q1121" i="2"/>
  <c r="P1121" i="2"/>
  <c r="W1120" i="2"/>
  <c r="V1120" i="2"/>
  <c r="U1120" i="2"/>
  <c r="T1120" i="2"/>
  <c r="S1120" i="2"/>
  <c r="R1120" i="2"/>
  <c r="Q1120" i="2"/>
  <c r="P1120" i="2"/>
  <c r="I1119" i="2"/>
  <c r="H1119" i="2"/>
  <c r="G1119" i="2"/>
  <c r="E1119" i="2"/>
  <c r="D1119" i="2"/>
  <c r="W1118" i="2"/>
  <c r="V1118" i="2"/>
  <c r="U1118" i="2"/>
  <c r="T1118" i="2"/>
  <c r="S1118" i="2"/>
  <c r="R1118" i="2"/>
  <c r="Q1118" i="2"/>
  <c r="P1118" i="2"/>
  <c r="W1117" i="2"/>
  <c r="V1117" i="2"/>
  <c r="U1117" i="2"/>
  <c r="T1117" i="2"/>
  <c r="S1117" i="2"/>
  <c r="R1117" i="2"/>
  <c r="Q1117" i="2"/>
  <c r="P1117" i="2"/>
  <c r="W1116" i="2"/>
  <c r="V1116" i="2"/>
  <c r="U1116" i="2"/>
  <c r="T1116" i="2"/>
  <c r="S1116" i="2"/>
  <c r="R1116" i="2"/>
  <c r="Q1116" i="2"/>
  <c r="P1116" i="2"/>
  <c r="W1115" i="2"/>
  <c r="V1115" i="2"/>
  <c r="U1115" i="2"/>
  <c r="T1115" i="2"/>
  <c r="S1115" i="2"/>
  <c r="R1115" i="2"/>
  <c r="Q1115" i="2"/>
  <c r="P1115" i="2"/>
  <c r="W1114" i="2"/>
  <c r="V1114" i="2"/>
  <c r="U1114" i="2"/>
  <c r="T1114" i="2"/>
  <c r="S1114" i="2"/>
  <c r="R1114" i="2"/>
  <c r="Q1114" i="2"/>
  <c r="P1114" i="2"/>
  <c r="W1113" i="2"/>
  <c r="V1113" i="2"/>
  <c r="U1113" i="2"/>
  <c r="T1113" i="2"/>
  <c r="S1113" i="2"/>
  <c r="R1113" i="2"/>
  <c r="Q1113" i="2"/>
  <c r="P1113" i="2"/>
  <c r="W1111" i="2"/>
  <c r="V1111" i="2"/>
  <c r="U1111" i="2"/>
  <c r="T1111" i="2"/>
  <c r="S1111" i="2"/>
  <c r="R1111" i="2"/>
  <c r="Q1111" i="2"/>
  <c r="P1111" i="2"/>
  <c r="W1110" i="2"/>
  <c r="V1110" i="2"/>
  <c r="U1110" i="2"/>
  <c r="T1110" i="2"/>
  <c r="S1110" i="2"/>
  <c r="R1110" i="2"/>
  <c r="Q1110" i="2"/>
  <c r="P1110" i="2"/>
  <c r="W1109" i="2"/>
  <c r="V1109" i="2"/>
  <c r="U1109" i="2"/>
  <c r="T1109" i="2"/>
  <c r="S1109" i="2"/>
  <c r="R1109" i="2"/>
  <c r="Q1109" i="2"/>
  <c r="P1109" i="2"/>
  <c r="W1108" i="2"/>
  <c r="V1108" i="2"/>
  <c r="U1108" i="2"/>
  <c r="T1108" i="2"/>
  <c r="S1108" i="2"/>
  <c r="R1108" i="2"/>
  <c r="Q1108" i="2"/>
  <c r="P1108" i="2"/>
  <c r="W1107" i="2"/>
  <c r="V1107" i="2"/>
  <c r="U1107" i="2"/>
  <c r="T1107" i="2"/>
  <c r="S1107" i="2"/>
  <c r="R1107" i="2"/>
  <c r="Q1107" i="2"/>
  <c r="P1107" i="2"/>
  <c r="N1106" i="2"/>
  <c r="L1106" i="2"/>
  <c r="I1106" i="2"/>
  <c r="H1106" i="2"/>
  <c r="G1106" i="2"/>
  <c r="E1106" i="2"/>
  <c r="D1106" i="2"/>
  <c r="W1105" i="2"/>
  <c r="V1105" i="2"/>
  <c r="U1105" i="2"/>
  <c r="T1105" i="2"/>
  <c r="S1105" i="2"/>
  <c r="R1105" i="2"/>
  <c r="Q1105" i="2"/>
  <c r="P1105" i="2"/>
  <c r="W1104" i="2"/>
  <c r="V1104" i="2"/>
  <c r="U1104" i="2"/>
  <c r="T1104" i="2"/>
  <c r="S1104" i="2"/>
  <c r="R1104" i="2"/>
  <c r="Q1104" i="2"/>
  <c r="P1104" i="2"/>
  <c r="W1103" i="2"/>
  <c r="V1103" i="2"/>
  <c r="U1103" i="2"/>
  <c r="T1103" i="2"/>
  <c r="S1103" i="2"/>
  <c r="R1103" i="2"/>
  <c r="Q1103" i="2"/>
  <c r="P1103" i="2"/>
  <c r="W1102" i="2"/>
  <c r="V1102" i="2"/>
  <c r="U1102" i="2"/>
  <c r="T1102" i="2"/>
  <c r="S1102" i="2"/>
  <c r="R1102" i="2"/>
  <c r="Q1102" i="2"/>
  <c r="P1102" i="2"/>
  <c r="W1101" i="2"/>
  <c r="V1101" i="2"/>
  <c r="U1101" i="2"/>
  <c r="T1101" i="2"/>
  <c r="S1101" i="2"/>
  <c r="R1101" i="2"/>
  <c r="Q1101" i="2"/>
  <c r="P1101" i="2"/>
  <c r="W1100" i="2"/>
  <c r="V1100" i="2"/>
  <c r="U1100" i="2"/>
  <c r="T1100" i="2"/>
  <c r="S1100" i="2"/>
  <c r="R1100" i="2"/>
  <c r="Q1100" i="2"/>
  <c r="P1100" i="2"/>
  <c r="W1099" i="2"/>
  <c r="V1099" i="2"/>
  <c r="U1099" i="2"/>
  <c r="T1099" i="2"/>
  <c r="S1099" i="2"/>
  <c r="R1099" i="2"/>
  <c r="Q1099" i="2"/>
  <c r="P1099" i="2"/>
  <c r="W1098" i="2"/>
  <c r="V1098" i="2"/>
  <c r="U1098" i="2"/>
  <c r="T1098" i="2"/>
  <c r="S1098" i="2"/>
  <c r="R1098" i="2"/>
  <c r="Q1098" i="2"/>
  <c r="P1098" i="2"/>
  <c r="W1097" i="2"/>
  <c r="V1097" i="2"/>
  <c r="U1097" i="2"/>
  <c r="T1097" i="2"/>
  <c r="S1097" i="2"/>
  <c r="R1097" i="2"/>
  <c r="Q1097" i="2"/>
  <c r="P1097" i="2"/>
  <c r="W1096" i="2"/>
  <c r="V1096" i="2"/>
  <c r="U1096" i="2"/>
  <c r="T1096" i="2"/>
  <c r="S1096" i="2"/>
  <c r="R1096" i="2"/>
  <c r="Q1096" i="2"/>
  <c r="P1096" i="2"/>
  <c r="W1095" i="2"/>
  <c r="V1095" i="2"/>
  <c r="U1095" i="2"/>
  <c r="T1095" i="2"/>
  <c r="S1095" i="2"/>
  <c r="R1095" i="2"/>
  <c r="Q1095" i="2"/>
  <c r="P1095" i="2"/>
  <c r="W1094" i="2"/>
  <c r="V1094" i="2"/>
  <c r="U1094" i="2"/>
  <c r="T1094" i="2"/>
  <c r="S1094" i="2"/>
  <c r="R1094" i="2"/>
  <c r="Q1094" i="2"/>
  <c r="P1094" i="2"/>
  <c r="W1093" i="2"/>
  <c r="V1093" i="2"/>
  <c r="U1093" i="2"/>
  <c r="T1093" i="2"/>
  <c r="S1093" i="2"/>
  <c r="R1093" i="2"/>
  <c r="Q1093" i="2"/>
  <c r="P1093" i="2"/>
  <c r="W1092" i="2"/>
  <c r="V1092" i="2"/>
  <c r="U1092" i="2"/>
  <c r="T1092" i="2"/>
  <c r="S1092" i="2"/>
  <c r="R1092" i="2"/>
  <c r="Q1092" i="2"/>
  <c r="P1092" i="2"/>
  <c r="W1091" i="2"/>
  <c r="V1091" i="2"/>
  <c r="U1091" i="2"/>
  <c r="T1091" i="2"/>
  <c r="S1091" i="2"/>
  <c r="R1091" i="2"/>
  <c r="Q1091" i="2"/>
  <c r="P1091" i="2"/>
  <c r="W1090" i="2"/>
  <c r="V1090" i="2"/>
  <c r="U1090" i="2"/>
  <c r="T1090" i="2"/>
  <c r="S1090" i="2"/>
  <c r="R1090" i="2"/>
  <c r="Q1090" i="2"/>
  <c r="P1090" i="2"/>
  <c r="W1089" i="2"/>
  <c r="V1089" i="2"/>
  <c r="U1089" i="2"/>
  <c r="T1089" i="2"/>
  <c r="S1089" i="2"/>
  <c r="R1089" i="2"/>
  <c r="Q1089" i="2"/>
  <c r="P1089" i="2"/>
  <c r="W1088" i="2"/>
  <c r="V1088" i="2"/>
  <c r="U1088" i="2"/>
  <c r="T1088" i="2"/>
  <c r="S1088" i="2"/>
  <c r="R1088" i="2"/>
  <c r="Q1088" i="2"/>
  <c r="P1088" i="2"/>
  <c r="W1087" i="2"/>
  <c r="V1087" i="2"/>
  <c r="U1087" i="2"/>
  <c r="T1087" i="2"/>
  <c r="S1087" i="2"/>
  <c r="R1087" i="2"/>
  <c r="Q1087" i="2"/>
  <c r="P1087" i="2"/>
  <c r="W1086" i="2"/>
  <c r="V1086" i="2"/>
  <c r="U1086" i="2"/>
  <c r="T1086" i="2"/>
  <c r="S1086" i="2"/>
  <c r="R1086" i="2"/>
  <c r="Q1086" i="2"/>
  <c r="P1086" i="2"/>
  <c r="W1085" i="2"/>
  <c r="V1085" i="2"/>
  <c r="U1085" i="2"/>
  <c r="T1085" i="2"/>
  <c r="S1085" i="2"/>
  <c r="R1085" i="2"/>
  <c r="Q1085" i="2"/>
  <c r="P1085" i="2"/>
  <c r="N1084" i="2"/>
  <c r="L1084" i="2"/>
  <c r="I1084" i="2"/>
  <c r="H1084" i="2"/>
  <c r="G1084" i="2"/>
  <c r="E1084" i="2"/>
  <c r="D1084" i="2"/>
  <c r="W1083" i="2"/>
  <c r="V1083" i="2"/>
  <c r="U1083" i="2"/>
  <c r="T1083" i="2"/>
  <c r="S1083" i="2"/>
  <c r="R1083" i="2"/>
  <c r="Q1083" i="2"/>
  <c r="P1083" i="2"/>
  <c r="W1082" i="2"/>
  <c r="V1082" i="2"/>
  <c r="U1082" i="2"/>
  <c r="T1082" i="2"/>
  <c r="S1082" i="2"/>
  <c r="R1082" i="2"/>
  <c r="Q1082" i="2"/>
  <c r="P1082" i="2"/>
  <c r="W1081" i="2"/>
  <c r="V1081" i="2"/>
  <c r="U1081" i="2"/>
  <c r="T1081" i="2"/>
  <c r="S1081" i="2"/>
  <c r="R1081" i="2"/>
  <c r="Q1081" i="2"/>
  <c r="P1081" i="2"/>
  <c r="W1080" i="2"/>
  <c r="V1080" i="2"/>
  <c r="U1080" i="2"/>
  <c r="T1080" i="2"/>
  <c r="S1080" i="2"/>
  <c r="R1080" i="2"/>
  <c r="Q1080" i="2"/>
  <c r="P1080" i="2"/>
  <c r="W1079" i="2"/>
  <c r="V1079" i="2"/>
  <c r="U1079" i="2"/>
  <c r="T1079" i="2"/>
  <c r="S1079" i="2"/>
  <c r="R1079" i="2"/>
  <c r="Q1079" i="2"/>
  <c r="P1079" i="2"/>
  <c r="W1078" i="2"/>
  <c r="V1078" i="2"/>
  <c r="U1078" i="2"/>
  <c r="T1078" i="2"/>
  <c r="S1078" i="2"/>
  <c r="R1078" i="2"/>
  <c r="Q1078" i="2"/>
  <c r="P1078" i="2"/>
  <c r="W1077" i="2"/>
  <c r="V1077" i="2"/>
  <c r="U1077" i="2"/>
  <c r="T1077" i="2"/>
  <c r="S1077" i="2"/>
  <c r="R1077" i="2"/>
  <c r="Q1077" i="2"/>
  <c r="P1077" i="2"/>
  <c r="W1076" i="2"/>
  <c r="V1076" i="2"/>
  <c r="U1076" i="2"/>
  <c r="T1076" i="2"/>
  <c r="S1076" i="2"/>
  <c r="R1076" i="2"/>
  <c r="Q1076" i="2"/>
  <c r="P1076" i="2"/>
  <c r="W1075" i="2"/>
  <c r="V1075" i="2"/>
  <c r="U1075" i="2"/>
  <c r="T1075" i="2"/>
  <c r="S1075" i="2"/>
  <c r="R1075" i="2"/>
  <c r="Q1075" i="2"/>
  <c r="P1075" i="2"/>
  <c r="W1074" i="2"/>
  <c r="V1074" i="2"/>
  <c r="U1074" i="2"/>
  <c r="T1074" i="2"/>
  <c r="S1074" i="2"/>
  <c r="R1074" i="2"/>
  <c r="Q1074" i="2"/>
  <c r="P1074" i="2"/>
  <c r="W1073" i="2"/>
  <c r="V1073" i="2"/>
  <c r="U1073" i="2"/>
  <c r="T1073" i="2"/>
  <c r="S1073" i="2"/>
  <c r="R1073" i="2"/>
  <c r="Q1073" i="2"/>
  <c r="P1073" i="2"/>
  <c r="W1072" i="2"/>
  <c r="V1072" i="2"/>
  <c r="U1072" i="2"/>
  <c r="T1072" i="2"/>
  <c r="S1072" i="2"/>
  <c r="R1072" i="2"/>
  <c r="Q1072" i="2"/>
  <c r="P1072" i="2"/>
  <c r="I1071" i="2"/>
  <c r="H1071" i="2"/>
  <c r="G1071" i="2"/>
  <c r="E1071" i="2"/>
  <c r="D1071" i="2"/>
  <c r="W1070" i="2"/>
  <c r="V1070" i="2"/>
  <c r="U1070" i="2"/>
  <c r="T1070" i="2"/>
  <c r="S1070" i="2"/>
  <c r="R1070" i="2"/>
  <c r="Q1070" i="2"/>
  <c r="P1070" i="2"/>
  <c r="W1069" i="2"/>
  <c r="V1069" i="2"/>
  <c r="U1069" i="2"/>
  <c r="T1069" i="2"/>
  <c r="S1069" i="2"/>
  <c r="R1069" i="2"/>
  <c r="Q1069" i="2"/>
  <c r="P1069" i="2"/>
  <c r="W1068" i="2"/>
  <c r="V1068" i="2"/>
  <c r="U1068" i="2"/>
  <c r="T1068" i="2"/>
  <c r="S1068" i="2"/>
  <c r="R1068" i="2"/>
  <c r="Q1068" i="2"/>
  <c r="P1068" i="2"/>
  <c r="W1067" i="2"/>
  <c r="V1067" i="2"/>
  <c r="U1067" i="2"/>
  <c r="T1067" i="2"/>
  <c r="S1067" i="2"/>
  <c r="R1067" i="2"/>
  <c r="Q1067" i="2"/>
  <c r="P1067" i="2"/>
  <c r="W1066" i="2"/>
  <c r="V1066" i="2"/>
  <c r="U1066" i="2"/>
  <c r="T1066" i="2"/>
  <c r="S1066" i="2"/>
  <c r="R1066" i="2"/>
  <c r="Q1066" i="2"/>
  <c r="P1066" i="2"/>
  <c r="W1065" i="2"/>
  <c r="V1065" i="2"/>
  <c r="U1065" i="2"/>
  <c r="T1065" i="2"/>
  <c r="S1065" i="2"/>
  <c r="R1065" i="2"/>
  <c r="Q1065" i="2"/>
  <c r="P1065" i="2"/>
  <c r="W1064" i="2"/>
  <c r="V1064" i="2"/>
  <c r="U1064" i="2"/>
  <c r="T1064" i="2"/>
  <c r="S1064" i="2"/>
  <c r="R1064" i="2"/>
  <c r="Q1064" i="2"/>
  <c r="P1064" i="2"/>
  <c r="W1063" i="2"/>
  <c r="V1063" i="2"/>
  <c r="U1063" i="2"/>
  <c r="T1063" i="2"/>
  <c r="S1063" i="2"/>
  <c r="R1063" i="2"/>
  <c r="Q1063" i="2"/>
  <c r="P1063" i="2"/>
  <c r="W1062" i="2"/>
  <c r="V1062" i="2"/>
  <c r="U1062" i="2"/>
  <c r="T1062" i="2"/>
  <c r="S1062" i="2"/>
  <c r="R1062" i="2"/>
  <c r="Q1062" i="2"/>
  <c r="P1062" i="2"/>
  <c r="H1061" i="2"/>
  <c r="P1061" i="2"/>
  <c r="W1060" i="2"/>
  <c r="V1060" i="2"/>
  <c r="U1060" i="2"/>
  <c r="T1060" i="2"/>
  <c r="S1060" i="2"/>
  <c r="R1060" i="2"/>
  <c r="Q1060" i="2"/>
  <c r="P1060" i="2"/>
  <c r="W1059" i="2"/>
  <c r="V1059" i="2"/>
  <c r="U1059" i="2"/>
  <c r="T1059" i="2"/>
  <c r="S1059" i="2"/>
  <c r="R1059" i="2"/>
  <c r="Q1059" i="2"/>
  <c r="P1059" i="2"/>
  <c r="W1058" i="2"/>
  <c r="V1058" i="2"/>
  <c r="U1058" i="2"/>
  <c r="T1058" i="2"/>
  <c r="S1058" i="2"/>
  <c r="R1058" i="2"/>
  <c r="Q1058" i="2"/>
  <c r="P1058" i="2"/>
  <c r="W1057" i="2"/>
  <c r="V1057" i="2"/>
  <c r="U1057" i="2"/>
  <c r="T1057" i="2"/>
  <c r="S1057" i="2"/>
  <c r="R1057" i="2"/>
  <c r="Q1057" i="2"/>
  <c r="P1057" i="2"/>
  <c r="W1056" i="2"/>
  <c r="V1056" i="2"/>
  <c r="U1056" i="2"/>
  <c r="T1056" i="2"/>
  <c r="S1056" i="2"/>
  <c r="R1056" i="2"/>
  <c r="Q1056" i="2"/>
  <c r="P1056" i="2"/>
  <c r="W1055" i="2"/>
  <c r="V1055" i="2"/>
  <c r="U1055" i="2"/>
  <c r="T1055" i="2"/>
  <c r="S1055" i="2"/>
  <c r="R1055" i="2"/>
  <c r="Q1055" i="2"/>
  <c r="P1055" i="2"/>
  <c r="W1054" i="2"/>
  <c r="V1054" i="2"/>
  <c r="U1054" i="2"/>
  <c r="T1054" i="2"/>
  <c r="S1054" i="2"/>
  <c r="R1054" i="2"/>
  <c r="Q1054" i="2"/>
  <c r="P1054" i="2"/>
  <c r="R1053" i="2"/>
  <c r="Q1053" i="2"/>
  <c r="P1053" i="2"/>
  <c r="U1053" i="2"/>
  <c r="W1052" i="2"/>
  <c r="V1052" i="2"/>
  <c r="U1052" i="2"/>
  <c r="T1052" i="2"/>
  <c r="S1052" i="2"/>
  <c r="R1052" i="2"/>
  <c r="Q1052" i="2"/>
  <c r="P1052" i="2"/>
  <c r="W1051" i="2"/>
  <c r="V1051" i="2"/>
  <c r="U1051" i="2"/>
  <c r="T1051" i="2"/>
  <c r="S1051" i="2"/>
  <c r="R1051" i="2"/>
  <c r="Q1051" i="2"/>
  <c r="P1051" i="2"/>
  <c r="W1050" i="2"/>
  <c r="V1050" i="2"/>
  <c r="U1050" i="2"/>
  <c r="T1050" i="2"/>
  <c r="S1050" i="2"/>
  <c r="R1050" i="2"/>
  <c r="Q1050" i="2"/>
  <c r="P1050" i="2"/>
  <c r="I1049" i="2"/>
  <c r="H1049" i="2"/>
  <c r="G1049" i="2"/>
  <c r="E1049" i="2"/>
  <c r="D1049" i="2"/>
  <c r="W1048" i="2"/>
  <c r="V1048" i="2"/>
  <c r="U1048" i="2"/>
  <c r="T1048" i="2"/>
  <c r="S1048" i="2"/>
  <c r="R1048" i="2"/>
  <c r="Q1048" i="2"/>
  <c r="P1048" i="2"/>
  <c r="W1047" i="2"/>
  <c r="V1047" i="2"/>
  <c r="U1047" i="2"/>
  <c r="T1047" i="2"/>
  <c r="S1047" i="2"/>
  <c r="R1047" i="2"/>
  <c r="Q1047" i="2"/>
  <c r="P1047" i="2"/>
  <c r="W1046" i="2"/>
  <c r="V1046" i="2"/>
  <c r="U1046" i="2"/>
  <c r="T1046" i="2"/>
  <c r="S1046" i="2"/>
  <c r="R1046" i="2"/>
  <c r="Q1046" i="2"/>
  <c r="P1046" i="2"/>
  <c r="W1045" i="2"/>
  <c r="V1045" i="2"/>
  <c r="U1045" i="2"/>
  <c r="T1045" i="2"/>
  <c r="S1045" i="2"/>
  <c r="R1045" i="2"/>
  <c r="Q1045" i="2"/>
  <c r="P1045" i="2"/>
  <c r="W1044" i="2"/>
  <c r="V1044" i="2"/>
  <c r="U1044" i="2"/>
  <c r="T1044" i="2"/>
  <c r="S1044" i="2"/>
  <c r="R1044" i="2"/>
  <c r="Q1044" i="2"/>
  <c r="P1044" i="2"/>
  <c r="W1043" i="2"/>
  <c r="V1043" i="2"/>
  <c r="U1043" i="2"/>
  <c r="T1043" i="2"/>
  <c r="S1043" i="2"/>
  <c r="R1043" i="2"/>
  <c r="Q1043" i="2"/>
  <c r="P1043" i="2"/>
  <c r="W1041" i="2"/>
  <c r="V1041" i="2"/>
  <c r="U1041" i="2"/>
  <c r="T1041" i="2"/>
  <c r="S1041" i="2"/>
  <c r="R1041" i="2"/>
  <c r="Q1041" i="2"/>
  <c r="P1041" i="2"/>
  <c r="W1040" i="2"/>
  <c r="V1040" i="2"/>
  <c r="U1040" i="2"/>
  <c r="T1040" i="2"/>
  <c r="S1040" i="2"/>
  <c r="R1040" i="2"/>
  <c r="Q1040" i="2"/>
  <c r="P1040" i="2"/>
  <c r="W1039" i="2"/>
  <c r="V1039" i="2"/>
  <c r="U1039" i="2"/>
  <c r="T1039" i="2"/>
  <c r="S1039" i="2"/>
  <c r="R1039" i="2"/>
  <c r="Q1039" i="2"/>
  <c r="P1039" i="2"/>
  <c r="W1038" i="2"/>
  <c r="V1038" i="2"/>
  <c r="U1038" i="2"/>
  <c r="T1038" i="2"/>
  <c r="S1038" i="2"/>
  <c r="R1038" i="2"/>
  <c r="Q1038" i="2"/>
  <c r="P1038" i="2"/>
  <c r="W1037" i="2"/>
  <c r="V1037" i="2"/>
  <c r="U1037" i="2"/>
  <c r="T1037" i="2"/>
  <c r="S1037" i="2"/>
  <c r="R1037" i="2"/>
  <c r="Q1037" i="2"/>
  <c r="P1037" i="2"/>
  <c r="N1036" i="2"/>
  <c r="L1036" i="2"/>
  <c r="I1036" i="2"/>
  <c r="H1036" i="2"/>
  <c r="G1036" i="2"/>
  <c r="E1036" i="2"/>
  <c r="D1036" i="2"/>
  <c r="W1035" i="2"/>
  <c r="V1035" i="2"/>
  <c r="U1035" i="2"/>
  <c r="T1035" i="2"/>
  <c r="S1035" i="2"/>
  <c r="R1035" i="2"/>
  <c r="Q1035" i="2"/>
  <c r="P1035" i="2"/>
  <c r="W1034" i="2"/>
  <c r="V1034" i="2"/>
  <c r="U1034" i="2"/>
  <c r="T1034" i="2"/>
  <c r="S1034" i="2"/>
  <c r="R1034" i="2"/>
  <c r="Q1034" i="2"/>
  <c r="P1034" i="2"/>
  <c r="W1033" i="2"/>
  <c r="V1033" i="2"/>
  <c r="U1033" i="2"/>
  <c r="T1033" i="2"/>
  <c r="S1033" i="2"/>
  <c r="R1033" i="2"/>
  <c r="Q1033" i="2"/>
  <c r="P1033" i="2"/>
  <c r="W1032" i="2"/>
  <c r="V1032" i="2"/>
  <c r="U1032" i="2"/>
  <c r="T1032" i="2"/>
  <c r="S1032" i="2"/>
  <c r="R1032" i="2"/>
  <c r="Q1032" i="2"/>
  <c r="P1032" i="2"/>
  <c r="W1031" i="2"/>
  <c r="V1031" i="2"/>
  <c r="U1031" i="2"/>
  <c r="T1031" i="2"/>
  <c r="S1031" i="2"/>
  <c r="R1031" i="2"/>
  <c r="Q1031" i="2"/>
  <c r="P1031" i="2"/>
  <c r="W1030" i="2"/>
  <c r="V1030" i="2"/>
  <c r="U1030" i="2"/>
  <c r="T1030" i="2"/>
  <c r="S1030" i="2"/>
  <c r="R1030" i="2"/>
  <c r="Q1030" i="2"/>
  <c r="P1030" i="2"/>
  <c r="W1029" i="2"/>
  <c r="V1029" i="2"/>
  <c r="U1029" i="2"/>
  <c r="T1029" i="2"/>
  <c r="S1029" i="2"/>
  <c r="R1029" i="2"/>
  <c r="Q1029" i="2"/>
  <c r="P1029" i="2"/>
  <c r="W1028" i="2"/>
  <c r="V1028" i="2"/>
  <c r="U1028" i="2"/>
  <c r="T1028" i="2"/>
  <c r="S1028" i="2"/>
  <c r="R1028" i="2"/>
  <c r="Q1028" i="2"/>
  <c r="P1028" i="2"/>
  <c r="W1027" i="2"/>
  <c r="V1027" i="2"/>
  <c r="U1027" i="2"/>
  <c r="T1027" i="2"/>
  <c r="S1027" i="2"/>
  <c r="R1027" i="2"/>
  <c r="Q1027" i="2"/>
  <c r="P1027" i="2"/>
  <c r="W1026" i="2"/>
  <c r="V1026" i="2"/>
  <c r="U1026" i="2"/>
  <c r="T1026" i="2"/>
  <c r="S1026" i="2"/>
  <c r="R1026" i="2"/>
  <c r="Q1026" i="2"/>
  <c r="P1026" i="2"/>
  <c r="W1025" i="2"/>
  <c r="V1025" i="2"/>
  <c r="U1025" i="2"/>
  <c r="T1025" i="2"/>
  <c r="S1025" i="2"/>
  <c r="R1025" i="2"/>
  <c r="Q1025" i="2"/>
  <c r="P1025" i="2"/>
  <c r="W1024" i="2"/>
  <c r="V1024" i="2"/>
  <c r="U1024" i="2"/>
  <c r="T1024" i="2"/>
  <c r="S1024" i="2"/>
  <c r="R1024" i="2"/>
  <c r="Q1024" i="2"/>
  <c r="P1024" i="2"/>
  <c r="W1023" i="2"/>
  <c r="V1023" i="2"/>
  <c r="U1023" i="2"/>
  <c r="T1023" i="2"/>
  <c r="S1023" i="2"/>
  <c r="R1023" i="2"/>
  <c r="Q1023" i="2"/>
  <c r="P1023" i="2"/>
  <c r="W1022" i="2"/>
  <c r="V1022" i="2"/>
  <c r="U1022" i="2"/>
  <c r="T1022" i="2"/>
  <c r="S1022" i="2"/>
  <c r="R1022" i="2"/>
  <c r="Q1022" i="2"/>
  <c r="P1022" i="2"/>
  <c r="W1021" i="2"/>
  <c r="V1021" i="2"/>
  <c r="U1021" i="2"/>
  <c r="T1021" i="2"/>
  <c r="S1021" i="2"/>
  <c r="R1021" i="2"/>
  <c r="Q1021" i="2"/>
  <c r="P1021" i="2"/>
  <c r="W1020" i="2"/>
  <c r="V1020" i="2"/>
  <c r="U1020" i="2"/>
  <c r="T1020" i="2"/>
  <c r="S1020" i="2"/>
  <c r="R1020" i="2"/>
  <c r="Q1020" i="2"/>
  <c r="P1020" i="2"/>
  <c r="W1019" i="2"/>
  <c r="V1019" i="2"/>
  <c r="U1019" i="2"/>
  <c r="T1019" i="2"/>
  <c r="S1019" i="2"/>
  <c r="R1019" i="2"/>
  <c r="Q1019" i="2"/>
  <c r="P1019" i="2"/>
  <c r="W1018" i="2"/>
  <c r="V1018" i="2"/>
  <c r="U1018" i="2"/>
  <c r="T1018" i="2"/>
  <c r="S1018" i="2"/>
  <c r="R1018" i="2"/>
  <c r="Q1018" i="2"/>
  <c r="P1018" i="2"/>
  <c r="W1017" i="2"/>
  <c r="V1017" i="2"/>
  <c r="U1017" i="2"/>
  <c r="T1017" i="2"/>
  <c r="S1017" i="2"/>
  <c r="R1017" i="2"/>
  <c r="Q1017" i="2"/>
  <c r="P1017" i="2"/>
  <c r="W1016" i="2"/>
  <c r="V1016" i="2"/>
  <c r="U1016" i="2"/>
  <c r="T1016" i="2"/>
  <c r="S1016" i="2"/>
  <c r="R1016" i="2"/>
  <c r="Q1016" i="2"/>
  <c r="P1016" i="2"/>
  <c r="N1015" i="2"/>
  <c r="L1015" i="2"/>
  <c r="I1015" i="2"/>
  <c r="H1015" i="2"/>
  <c r="G1015" i="2"/>
  <c r="E1015" i="2"/>
  <c r="D1015" i="2"/>
  <c r="W1014" i="2"/>
  <c r="V1014" i="2"/>
  <c r="U1014" i="2"/>
  <c r="T1014" i="2"/>
  <c r="S1014" i="2"/>
  <c r="R1014" i="2"/>
  <c r="Q1014" i="2"/>
  <c r="P1014" i="2"/>
  <c r="W1013" i="2"/>
  <c r="V1013" i="2"/>
  <c r="U1013" i="2"/>
  <c r="T1013" i="2"/>
  <c r="S1013" i="2"/>
  <c r="R1013" i="2"/>
  <c r="Q1013" i="2"/>
  <c r="P1013" i="2"/>
  <c r="W1012" i="2"/>
  <c r="V1012" i="2"/>
  <c r="U1012" i="2"/>
  <c r="T1012" i="2"/>
  <c r="S1012" i="2"/>
  <c r="R1012" i="2"/>
  <c r="Q1012" i="2"/>
  <c r="P1012" i="2"/>
  <c r="W1011" i="2"/>
  <c r="V1011" i="2"/>
  <c r="U1011" i="2"/>
  <c r="T1011" i="2"/>
  <c r="S1011" i="2"/>
  <c r="R1011" i="2"/>
  <c r="Q1011" i="2"/>
  <c r="P1011" i="2"/>
  <c r="W1010" i="2"/>
  <c r="V1010" i="2"/>
  <c r="U1010" i="2"/>
  <c r="T1010" i="2"/>
  <c r="S1010" i="2"/>
  <c r="R1010" i="2"/>
  <c r="Q1010" i="2"/>
  <c r="P1010" i="2"/>
  <c r="W1009" i="2"/>
  <c r="V1009" i="2"/>
  <c r="U1009" i="2"/>
  <c r="T1009" i="2"/>
  <c r="S1009" i="2"/>
  <c r="R1009" i="2"/>
  <c r="Q1009" i="2"/>
  <c r="P1009" i="2"/>
  <c r="W1008" i="2"/>
  <c r="V1008" i="2"/>
  <c r="U1008" i="2"/>
  <c r="T1008" i="2"/>
  <c r="S1008" i="2"/>
  <c r="R1008" i="2"/>
  <c r="Q1008" i="2"/>
  <c r="P1008" i="2"/>
  <c r="W1007" i="2"/>
  <c r="V1007" i="2"/>
  <c r="U1007" i="2"/>
  <c r="T1007" i="2"/>
  <c r="S1007" i="2"/>
  <c r="R1007" i="2"/>
  <c r="Q1007" i="2"/>
  <c r="P1007" i="2"/>
  <c r="W1006" i="2"/>
  <c r="V1006" i="2"/>
  <c r="U1006" i="2"/>
  <c r="T1006" i="2"/>
  <c r="S1006" i="2"/>
  <c r="R1006" i="2"/>
  <c r="Q1006" i="2"/>
  <c r="P1006" i="2"/>
  <c r="N1005" i="2"/>
  <c r="N53" i="2" s="1"/>
  <c r="L1005" i="2"/>
  <c r="N1004" i="2"/>
  <c r="N52" i="2" s="1"/>
  <c r="L1004" i="2"/>
  <c r="L52" i="2" s="1"/>
  <c r="I1004" i="2"/>
  <c r="I52" i="2" s="1"/>
  <c r="H1004" i="2"/>
  <c r="H52" i="2" s="1"/>
  <c r="G1004" i="2"/>
  <c r="G52" i="2" s="1"/>
  <c r="F52" i="2"/>
  <c r="E1004" i="2"/>
  <c r="E52" i="2" s="1"/>
  <c r="D1004" i="2"/>
  <c r="D52" i="2" s="1"/>
  <c r="N1003" i="2"/>
  <c r="L1003" i="2"/>
  <c r="I1003" i="2"/>
  <c r="H1003" i="2"/>
  <c r="G1003" i="2"/>
  <c r="E1003" i="2"/>
  <c r="D1003" i="2"/>
  <c r="N1002" i="2"/>
  <c r="L1002" i="2"/>
  <c r="I1002" i="2"/>
  <c r="H1002" i="2"/>
  <c r="G1002" i="2"/>
  <c r="E1002" i="2"/>
  <c r="D1002" i="2"/>
  <c r="N1001" i="2"/>
  <c r="L1001" i="2"/>
  <c r="I1001" i="2"/>
  <c r="H1001" i="2"/>
  <c r="G1001" i="2"/>
  <c r="E1001" i="2"/>
  <c r="D1001" i="2"/>
  <c r="N999" i="2"/>
  <c r="L999" i="2"/>
  <c r="I999" i="2"/>
  <c r="H999" i="2"/>
  <c r="G999" i="2"/>
  <c r="E999" i="2"/>
  <c r="D999" i="2"/>
  <c r="N998" i="2"/>
  <c r="L998" i="2"/>
  <c r="I998" i="2"/>
  <c r="I44" i="2" s="1"/>
  <c r="H998" i="2"/>
  <c r="G998" i="2"/>
  <c r="G44" i="2" s="1"/>
  <c r="E998" i="2"/>
  <c r="D998" i="2"/>
  <c r="N997" i="2"/>
  <c r="L997" i="2"/>
  <c r="I997" i="2"/>
  <c r="H997" i="2"/>
  <c r="G997" i="2"/>
  <c r="E997" i="2"/>
  <c r="D997" i="2"/>
  <c r="N996" i="2"/>
  <c r="L996" i="2"/>
  <c r="I996" i="2"/>
  <c r="H996" i="2"/>
  <c r="G996" i="2"/>
  <c r="E996" i="2"/>
  <c r="D996" i="2"/>
  <c r="N995" i="2"/>
  <c r="L995" i="2"/>
  <c r="I995" i="2"/>
  <c r="H995" i="2"/>
  <c r="G995" i="2"/>
  <c r="E995" i="2"/>
  <c r="D995" i="2"/>
  <c r="N994" i="2"/>
  <c r="L994" i="2"/>
  <c r="I994" i="2"/>
  <c r="H994" i="2"/>
  <c r="G994" i="2"/>
  <c r="E994" i="2"/>
  <c r="D994" i="2"/>
  <c r="N993" i="2"/>
  <c r="L993" i="2"/>
  <c r="I993" i="2"/>
  <c r="H993" i="2"/>
  <c r="G993" i="2"/>
  <c r="E993" i="2"/>
  <c r="D993" i="2"/>
  <c r="N992" i="2"/>
  <c r="L992" i="2"/>
  <c r="I992" i="2"/>
  <c r="H992" i="2"/>
  <c r="G992" i="2"/>
  <c r="E992" i="2"/>
  <c r="D992" i="2"/>
  <c r="N991" i="2"/>
  <c r="L991" i="2"/>
  <c r="G991" i="2"/>
  <c r="E991" i="2"/>
  <c r="D991" i="2"/>
  <c r="N990" i="2"/>
  <c r="L990" i="2"/>
  <c r="H990" i="2"/>
  <c r="G990" i="2"/>
  <c r="E990" i="2"/>
  <c r="D990" i="2"/>
  <c r="N988" i="2"/>
  <c r="L988" i="2"/>
  <c r="I988" i="2"/>
  <c r="H988" i="2"/>
  <c r="G988" i="2"/>
  <c r="E988" i="2"/>
  <c r="D988" i="2"/>
  <c r="N987" i="2"/>
  <c r="L987" i="2"/>
  <c r="I987" i="2"/>
  <c r="H987" i="2"/>
  <c r="G987" i="2"/>
  <c r="E987" i="2"/>
  <c r="D987" i="2"/>
  <c r="N986" i="2"/>
  <c r="L986" i="2"/>
  <c r="I986" i="2"/>
  <c r="H986" i="2"/>
  <c r="G986" i="2"/>
  <c r="E986" i="2"/>
  <c r="D986" i="2"/>
  <c r="N985" i="2"/>
  <c r="L985" i="2"/>
  <c r="I985" i="2"/>
  <c r="H985" i="2"/>
  <c r="G985" i="2"/>
  <c r="E985" i="2"/>
  <c r="D985" i="2"/>
  <c r="N984" i="2"/>
  <c r="L984" i="2"/>
  <c r="I984" i="2"/>
  <c r="H984" i="2"/>
  <c r="G984" i="2"/>
  <c r="E984" i="2"/>
  <c r="D984" i="2"/>
  <c r="N983" i="2"/>
  <c r="L983" i="2"/>
  <c r="I983" i="2"/>
  <c r="H983" i="2"/>
  <c r="G983" i="2"/>
  <c r="E983" i="2"/>
  <c r="D983" i="2"/>
  <c r="N982" i="2"/>
  <c r="L982" i="2"/>
  <c r="I982" i="2"/>
  <c r="H982" i="2"/>
  <c r="G982" i="2"/>
  <c r="E982" i="2"/>
  <c r="D982" i="2"/>
  <c r="N981" i="2"/>
  <c r="L981" i="2"/>
  <c r="I981" i="2"/>
  <c r="H981" i="2"/>
  <c r="G981" i="2"/>
  <c r="E981" i="2"/>
  <c r="D981" i="2"/>
  <c r="N980" i="2"/>
  <c r="L980" i="2"/>
  <c r="I980" i="2"/>
  <c r="H980" i="2"/>
  <c r="G980" i="2"/>
  <c r="E980" i="2"/>
  <c r="D980" i="2"/>
  <c r="N979" i="2"/>
  <c r="L979" i="2"/>
  <c r="I979" i="2"/>
  <c r="H979" i="2"/>
  <c r="G979" i="2"/>
  <c r="E979" i="2"/>
  <c r="D979" i="2"/>
  <c r="N978" i="2"/>
  <c r="L978" i="2"/>
  <c r="I978" i="2"/>
  <c r="H978" i="2"/>
  <c r="G978" i="2"/>
  <c r="E978" i="2"/>
  <c r="D978" i="2"/>
  <c r="N976" i="2"/>
  <c r="L976" i="2"/>
  <c r="I976" i="2"/>
  <c r="H976" i="2"/>
  <c r="G976" i="2"/>
  <c r="E976" i="2"/>
  <c r="D976" i="2"/>
  <c r="N975" i="2"/>
  <c r="L975" i="2"/>
  <c r="I975" i="2"/>
  <c r="H975" i="2"/>
  <c r="G975" i="2"/>
  <c r="E975" i="2"/>
  <c r="D975" i="2"/>
  <c r="N974" i="2"/>
  <c r="L974" i="2"/>
  <c r="I974" i="2"/>
  <c r="H974" i="2"/>
  <c r="G974" i="2"/>
  <c r="E974" i="2"/>
  <c r="D974" i="2"/>
  <c r="N973" i="2"/>
  <c r="L973" i="2"/>
  <c r="I973" i="2"/>
  <c r="H973" i="2"/>
  <c r="G973" i="2"/>
  <c r="E973" i="2"/>
  <c r="D973" i="2"/>
  <c r="N972" i="2"/>
  <c r="L972" i="2"/>
  <c r="I972" i="2"/>
  <c r="H972" i="2"/>
  <c r="G972" i="2"/>
  <c r="E972" i="2"/>
  <c r="D972" i="2"/>
  <c r="N971" i="2"/>
  <c r="L971" i="2"/>
  <c r="I971" i="2"/>
  <c r="H971" i="2"/>
  <c r="G971" i="2"/>
  <c r="E971" i="2"/>
  <c r="D971" i="2"/>
  <c r="W969" i="2"/>
  <c r="V969" i="2"/>
  <c r="U969" i="2"/>
  <c r="T969" i="2"/>
  <c r="S969" i="2"/>
  <c r="R969" i="2"/>
  <c r="Q969" i="2"/>
  <c r="P969" i="2"/>
  <c r="W968" i="2"/>
  <c r="V968" i="2"/>
  <c r="U968" i="2"/>
  <c r="T968" i="2"/>
  <c r="S968" i="2"/>
  <c r="R968" i="2"/>
  <c r="Q968" i="2"/>
  <c r="P968" i="2"/>
  <c r="W967" i="2"/>
  <c r="V967" i="2"/>
  <c r="U967" i="2"/>
  <c r="T967" i="2"/>
  <c r="S967" i="2"/>
  <c r="R967" i="2"/>
  <c r="Q967" i="2"/>
  <c r="P967" i="2"/>
  <c r="W966" i="2"/>
  <c r="V966" i="2"/>
  <c r="U966" i="2"/>
  <c r="T966" i="2"/>
  <c r="S966" i="2"/>
  <c r="R966" i="2"/>
  <c r="Q966" i="2"/>
  <c r="P966" i="2"/>
  <c r="W965" i="2"/>
  <c r="V965" i="2"/>
  <c r="U965" i="2"/>
  <c r="T965" i="2"/>
  <c r="S965" i="2"/>
  <c r="R965" i="2"/>
  <c r="Q965" i="2"/>
  <c r="P965" i="2"/>
  <c r="N964" i="2"/>
  <c r="L964" i="2"/>
  <c r="I964" i="2"/>
  <c r="H964" i="2"/>
  <c r="G964" i="2"/>
  <c r="E964" i="2"/>
  <c r="D964" i="2"/>
  <c r="W963" i="2"/>
  <c r="V963" i="2"/>
  <c r="U963" i="2"/>
  <c r="T963" i="2"/>
  <c r="S963" i="2"/>
  <c r="R963" i="2"/>
  <c r="Q963" i="2"/>
  <c r="P963" i="2"/>
  <c r="W962" i="2"/>
  <c r="V962" i="2"/>
  <c r="U962" i="2"/>
  <c r="T962" i="2"/>
  <c r="S962" i="2"/>
  <c r="R962" i="2"/>
  <c r="Q962" i="2"/>
  <c r="P962" i="2"/>
  <c r="W961" i="2"/>
  <c r="V961" i="2"/>
  <c r="U961" i="2"/>
  <c r="T961" i="2"/>
  <c r="S961" i="2"/>
  <c r="R961" i="2"/>
  <c r="Q961" i="2"/>
  <c r="P961" i="2"/>
  <c r="W960" i="2"/>
  <c r="V960" i="2"/>
  <c r="U960" i="2"/>
  <c r="T960" i="2"/>
  <c r="S960" i="2"/>
  <c r="R960" i="2"/>
  <c r="Q960" i="2"/>
  <c r="P960" i="2"/>
  <c r="W959" i="2"/>
  <c r="V959" i="2"/>
  <c r="U959" i="2"/>
  <c r="T959" i="2"/>
  <c r="S959" i="2"/>
  <c r="R959" i="2"/>
  <c r="Q959" i="2"/>
  <c r="P959" i="2"/>
  <c r="W958" i="2"/>
  <c r="V958" i="2"/>
  <c r="U958" i="2"/>
  <c r="T958" i="2"/>
  <c r="S958" i="2"/>
  <c r="R958" i="2"/>
  <c r="Q958" i="2"/>
  <c r="P958" i="2"/>
  <c r="W957" i="2"/>
  <c r="V957" i="2"/>
  <c r="U957" i="2"/>
  <c r="T957" i="2"/>
  <c r="S957" i="2"/>
  <c r="R957" i="2"/>
  <c r="Q957" i="2"/>
  <c r="P957" i="2"/>
  <c r="W956" i="2"/>
  <c r="V956" i="2"/>
  <c r="U956" i="2"/>
  <c r="T956" i="2"/>
  <c r="S956" i="2"/>
  <c r="R956" i="2"/>
  <c r="Q956" i="2"/>
  <c r="P956" i="2"/>
  <c r="W955" i="2"/>
  <c r="V955" i="2"/>
  <c r="U955" i="2"/>
  <c r="T955" i="2"/>
  <c r="S955" i="2"/>
  <c r="R955" i="2"/>
  <c r="Q955" i="2"/>
  <c r="P955" i="2"/>
  <c r="W954" i="2"/>
  <c r="V954" i="2"/>
  <c r="U954" i="2"/>
  <c r="T954" i="2"/>
  <c r="S954" i="2"/>
  <c r="R954" i="2"/>
  <c r="Q954" i="2"/>
  <c r="P954" i="2"/>
  <c r="W953" i="2"/>
  <c r="V953" i="2"/>
  <c r="U953" i="2"/>
  <c r="T953" i="2"/>
  <c r="S953" i="2"/>
  <c r="R953" i="2"/>
  <c r="Q953" i="2"/>
  <c r="P953" i="2"/>
  <c r="W952" i="2"/>
  <c r="V952" i="2"/>
  <c r="U952" i="2"/>
  <c r="T952" i="2"/>
  <c r="S952" i="2"/>
  <c r="R952" i="2"/>
  <c r="Q952" i="2"/>
  <c r="P952" i="2"/>
  <c r="W951" i="2"/>
  <c r="V951" i="2"/>
  <c r="U951" i="2"/>
  <c r="T951" i="2"/>
  <c r="S951" i="2"/>
  <c r="R951" i="2"/>
  <c r="Q951" i="2"/>
  <c r="P951" i="2"/>
  <c r="W950" i="2"/>
  <c r="V950" i="2"/>
  <c r="U950" i="2"/>
  <c r="T950" i="2"/>
  <c r="S950" i="2"/>
  <c r="R950" i="2"/>
  <c r="Q950" i="2"/>
  <c r="P950" i="2"/>
  <c r="W949" i="2"/>
  <c r="V949" i="2"/>
  <c r="U949" i="2"/>
  <c r="T949" i="2"/>
  <c r="S949" i="2"/>
  <c r="R949" i="2"/>
  <c r="Q949" i="2"/>
  <c r="P949" i="2"/>
  <c r="W948" i="2"/>
  <c r="V948" i="2"/>
  <c r="U948" i="2"/>
  <c r="T948" i="2"/>
  <c r="S948" i="2"/>
  <c r="R948" i="2"/>
  <c r="Q948" i="2"/>
  <c r="P948" i="2"/>
  <c r="W947" i="2"/>
  <c r="V947" i="2"/>
  <c r="U947" i="2"/>
  <c r="T947" i="2"/>
  <c r="S947" i="2"/>
  <c r="R947" i="2"/>
  <c r="Q947" i="2"/>
  <c r="P947" i="2"/>
  <c r="W946" i="2"/>
  <c r="V946" i="2"/>
  <c r="U946" i="2"/>
  <c r="T946" i="2"/>
  <c r="S946" i="2"/>
  <c r="R946" i="2"/>
  <c r="Q946" i="2"/>
  <c r="P946" i="2"/>
  <c r="W945" i="2"/>
  <c r="V945" i="2"/>
  <c r="U945" i="2"/>
  <c r="T945" i="2"/>
  <c r="S945" i="2"/>
  <c r="R945" i="2"/>
  <c r="Q945" i="2"/>
  <c r="P945" i="2"/>
  <c r="W944" i="2"/>
  <c r="V944" i="2"/>
  <c r="U944" i="2"/>
  <c r="T944" i="2"/>
  <c r="S944" i="2"/>
  <c r="R944" i="2"/>
  <c r="Q944" i="2"/>
  <c r="P944" i="2"/>
  <c r="W943" i="2"/>
  <c r="V943" i="2"/>
  <c r="U943" i="2"/>
  <c r="T943" i="2"/>
  <c r="S943" i="2"/>
  <c r="R943" i="2"/>
  <c r="Q943" i="2"/>
  <c r="P943" i="2"/>
  <c r="N942" i="2"/>
  <c r="L942" i="2"/>
  <c r="I942" i="2"/>
  <c r="H942" i="2"/>
  <c r="G942" i="2"/>
  <c r="E942" i="2"/>
  <c r="D942" i="2"/>
  <c r="W941" i="2"/>
  <c r="V941" i="2"/>
  <c r="U941" i="2"/>
  <c r="T941" i="2"/>
  <c r="S941" i="2"/>
  <c r="R941" i="2"/>
  <c r="Q941" i="2"/>
  <c r="P941" i="2"/>
  <c r="W940" i="2"/>
  <c r="V940" i="2"/>
  <c r="U940" i="2"/>
  <c r="T940" i="2"/>
  <c r="S940" i="2"/>
  <c r="R940" i="2"/>
  <c r="Q940" i="2"/>
  <c r="P940" i="2"/>
  <c r="W939" i="2"/>
  <c r="V939" i="2"/>
  <c r="U939" i="2"/>
  <c r="T939" i="2"/>
  <c r="S939" i="2"/>
  <c r="R939" i="2"/>
  <c r="Q939" i="2"/>
  <c r="P939" i="2"/>
  <c r="W938" i="2"/>
  <c r="V938" i="2"/>
  <c r="U938" i="2"/>
  <c r="T938" i="2"/>
  <c r="S938" i="2"/>
  <c r="R938" i="2"/>
  <c r="Q938" i="2"/>
  <c r="P938" i="2"/>
  <c r="W937" i="2"/>
  <c r="V937" i="2"/>
  <c r="U937" i="2"/>
  <c r="T937" i="2"/>
  <c r="S937" i="2"/>
  <c r="R937" i="2"/>
  <c r="Q937" i="2"/>
  <c r="P937" i="2"/>
  <c r="W936" i="2"/>
  <c r="V936" i="2"/>
  <c r="U936" i="2"/>
  <c r="T936" i="2"/>
  <c r="S936" i="2"/>
  <c r="R936" i="2"/>
  <c r="Q936" i="2"/>
  <c r="P936" i="2"/>
  <c r="W934" i="2"/>
  <c r="V934" i="2"/>
  <c r="U934" i="2"/>
  <c r="T934" i="2"/>
  <c r="S934" i="2"/>
  <c r="R934" i="2"/>
  <c r="Q934" i="2"/>
  <c r="P934" i="2"/>
  <c r="W933" i="2"/>
  <c r="V933" i="2"/>
  <c r="U933" i="2"/>
  <c r="T933" i="2"/>
  <c r="S933" i="2"/>
  <c r="R933" i="2"/>
  <c r="Q933" i="2"/>
  <c r="P933" i="2"/>
  <c r="W932" i="2"/>
  <c r="V932" i="2"/>
  <c r="U932" i="2"/>
  <c r="T932" i="2"/>
  <c r="S932" i="2"/>
  <c r="R932" i="2"/>
  <c r="Q932" i="2"/>
  <c r="P932" i="2"/>
  <c r="W931" i="2"/>
  <c r="V931" i="2"/>
  <c r="U931" i="2"/>
  <c r="T931" i="2"/>
  <c r="S931" i="2"/>
  <c r="R931" i="2"/>
  <c r="Q931" i="2"/>
  <c r="P931" i="2"/>
  <c r="W930" i="2"/>
  <c r="V930" i="2"/>
  <c r="U930" i="2"/>
  <c r="T930" i="2"/>
  <c r="S930" i="2"/>
  <c r="R930" i="2"/>
  <c r="Q930" i="2"/>
  <c r="P930" i="2"/>
  <c r="N929" i="2"/>
  <c r="L929" i="2"/>
  <c r="I929" i="2"/>
  <c r="H929" i="2"/>
  <c r="G929" i="2"/>
  <c r="E929" i="2"/>
  <c r="D929" i="2"/>
  <c r="W928" i="2"/>
  <c r="V928" i="2"/>
  <c r="U928" i="2"/>
  <c r="T928" i="2"/>
  <c r="S928" i="2"/>
  <c r="R928" i="2"/>
  <c r="Q928" i="2"/>
  <c r="P928" i="2"/>
  <c r="W927" i="2"/>
  <c r="V927" i="2"/>
  <c r="U927" i="2"/>
  <c r="T927" i="2"/>
  <c r="S927" i="2"/>
  <c r="R927" i="2"/>
  <c r="Q927" i="2"/>
  <c r="P927" i="2"/>
  <c r="W926" i="2"/>
  <c r="V926" i="2"/>
  <c r="U926" i="2"/>
  <c r="T926" i="2"/>
  <c r="S926" i="2"/>
  <c r="R926" i="2"/>
  <c r="Q926" i="2"/>
  <c r="P926" i="2"/>
  <c r="W925" i="2"/>
  <c r="V925" i="2"/>
  <c r="U925" i="2"/>
  <c r="T925" i="2"/>
  <c r="S925" i="2"/>
  <c r="R925" i="2"/>
  <c r="Q925" i="2"/>
  <c r="P925" i="2"/>
  <c r="W924" i="2"/>
  <c r="V924" i="2"/>
  <c r="U924" i="2"/>
  <c r="T924" i="2"/>
  <c r="S924" i="2"/>
  <c r="R924" i="2"/>
  <c r="Q924" i="2"/>
  <c r="P924" i="2"/>
  <c r="W923" i="2"/>
  <c r="V923" i="2"/>
  <c r="U923" i="2"/>
  <c r="T923" i="2"/>
  <c r="S923" i="2"/>
  <c r="R923" i="2"/>
  <c r="Q923" i="2"/>
  <c r="P923" i="2"/>
  <c r="W922" i="2"/>
  <c r="V922" i="2"/>
  <c r="U922" i="2"/>
  <c r="T922" i="2"/>
  <c r="S922" i="2"/>
  <c r="R922" i="2"/>
  <c r="Q922" i="2"/>
  <c r="P922" i="2"/>
  <c r="W921" i="2"/>
  <c r="V921" i="2"/>
  <c r="U921" i="2"/>
  <c r="T921" i="2"/>
  <c r="S921" i="2"/>
  <c r="R921" i="2"/>
  <c r="Q921" i="2"/>
  <c r="P921" i="2"/>
  <c r="W920" i="2"/>
  <c r="V920" i="2"/>
  <c r="U920" i="2"/>
  <c r="T920" i="2"/>
  <c r="S920" i="2"/>
  <c r="R920" i="2"/>
  <c r="Q920" i="2"/>
  <c r="P920" i="2"/>
  <c r="W919" i="2"/>
  <c r="V919" i="2"/>
  <c r="U919" i="2"/>
  <c r="T919" i="2"/>
  <c r="S919" i="2"/>
  <c r="R919" i="2"/>
  <c r="Q919" i="2"/>
  <c r="P919" i="2"/>
  <c r="W918" i="2"/>
  <c r="V918" i="2"/>
  <c r="U918" i="2"/>
  <c r="T918" i="2"/>
  <c r="S918" i="2"/>
  <c r="R918" i="2"/>
  <c r="Q918" i="2"/>
  <c r="P918" i="2"/>
  <c r="W917" i="2"/>
  <c r="V917" i="2"/>
  <c r="U917" i="2"/>
  <c r="T917" i="2"/>
  <c r="S917" i="2"/>
  <c r="R917" i="2"/>
  <c r="Q917" i="2"/>
  <c r="P917" i="2"/>
  <c r="W916" i="2"/>
  <c r="V916" i="2"/>
  <c r="U916" i="2"/>
  <c r="T916" i="2"/>
  <c r="S916" i="2"/>
  <c r="R916" i="2"/>
  <c r="Q916" i="2"/>
  <c r="P916" i="2"/>
  <c r="W915" i="2"/>
  <c r="V915" i="2"/>
  <c r="U915" i="2"/>
  <c r="T915" i="2"/>
  <c r="S915" i="2"/>
  <c r="R915" i="2"/>
  <c r="Q915" i="2"/>
  <c r="P915" i="2"/>
  <c r="W914" i="2"/>
  <c r="V914" i="2"/>
  <c r="U914" i="2"/>
  <c r="T914" i="2"/>
  <c r="S914" i="2"/>
  <c r="R914" i="2"/>
  <c r="Q914" i="2"/>
  <c r="P914" i="2"/>
  <c r="W913" i="2"/>
  <c r="V913" i="2"/>
  <c r="U913" i="2"/>
  <c r="T913" i="2"/>
  <c r="S913" i="2"/>
  <c r="R913" i="2"/>
  <c r="Q913" i="2"/>
  <c r="P913" i="2"/>
  <c r="W912" i="2"/>
  <c r="V912" i="2"/>
  <c r="U912" i="2"/>
  <c r="T912" i="2"/>
  <c r="S912" i="2"/>
  <c r="R912" i="2"/>
  <c r="Q912" i="2"/>
  <c r="P912" i="2"/>
  <c r="W911" i="2"/>
  <c r="V911" i="2"/>
  <c r="U911" i="2"/>
  <c r="T911" i="2"/>
  <c r="S911" i="2"/>
  <c r="R911" i="2"/>
  <c r="Q911" i="2"/>
  <c r="P911" i="2"/>
  <c r="W910" i="2"/>
  <c r="V910" i="2"/>
  <c r="U910" i="2"/>
  <c r="T910" i="2"/>
  <c r="S910" i="2"/>
  <c r="R910" i="2"/>
  <c r="Q910" i="2"/>
  <c r="P910" i="2"/>
  <c r="W909" i="2"/>
  <c r="V909" i="2"/>
  <c r="U909" i="2"/>
  <c r="T909" i="2"/>
  <c r="S909" i="2"/>
  <c r="R909" i="2"/>
  <c r="Q909" i="2"/>
  <c r="P909" i="2"/>
  <c r="W908" i="2"/>
  <c r="V908" i="2"/>
  <c r="U908" i="2"/>
  <c r="T908" i="2"/>
  <c r="S908" i="2"/>
  <c r="R908" i="2"/>
  <c r="Q908" i="2"/>
  <c r="P908" i="2"/>
  <c r="N907" i="2"/>
  <c r="L907" i="2"/>
  <c r="I907" i="2"/>
  <c r="H907" i="2"/>
  <c r="G907" i="2"/>
  <c r="E907" i="2"/>
  <c r="D907" i="2"/>
  <c r="W906" i="2"/>
  <c r="V906" i="2"/>
  <c r="U906" i="2"/>
  <c r="T906" i="2"/>
  <c r="S906" i="2"/>
  <c r="R906" i="2"/>
  <c r="Q906" i="2"/>
  <c r="P906" i="2"/>
  <c r="W905" i="2"/>
  <c r="V905" i="2"/>
  <c r="U905" i="2"/>
  <c r="T905" i="2"/>
  <c r="S905" i="2"/>
  <c r="R905" i="2"/>
  <c r="Q905" i="2"/>
  <c r="P905" i="2"/>
  <c r="W904" i="2"/>
  <c r="V904" i="2"/>
  <c r="U904" i="2"/>
  <c r="T904" i="2"/>
  <c r="S904" i="2"/>
  <c r="R904" i="2"/>
  <c r="Q904" i="2"/>
  <c r="P904" i="2"/>
  <c r="W903" i="2"/>
  <c r="V903" i="2"/>
  <c r="U903" i="2"/>
  <c r="T903" i="2"/>
  <c r="S903" i="2"/>
  <c r="R903" i="2"/>
  <c r="Q903" i="2"/>
  <c r="P903" i="2"/>
  <c r="W902" i="2"/>
  <c r="V902" i="2"/>
  <c r="U902" i="2"/>
  <c r="T902" i="2"/>
  <c r="S902" i="2"/>
  <c r="R902" i="2"/>
  <c r="Q902" i="2"/>
  <c r="P902" i="2"/>
  <c r="W901" i="2"/>
  <c r="V901" i="2"/>
  <c r="U901" i="2"/>
  <c r="T901" i="2"/>
  <c r="S901" i="2"/>
  <c r="R901" i="2"/>
  <c r="Q901" i="2"/>
  <c r="P901" i="2"/>
  <c r="W899" i="2"/>
  <c r="V899" i="2"/>
  <c r="U899" i="2"/>
  <c r="T899" i="2"/>
  <c r="S899" i="2"/>
  <c r="R899" i="2"/>
  <c r="Q899" i="2"/>
  <c r="P899" i="2"/>
  <c r="W898" i="2"/>
  <c r="V898" i="2"/>
  <c r="U898" i="2"/>
  <c r="T898" i="2"/>
  <c r="S898" i="2"/>
  <c r="R898" i="2"/>
  <c r="Q898" i="2"/>
  <c r="P898" i="2"/>
  <c r="W897" i="2"/>
  <c r="V897" i="2"/>
  <c r="U897" i="2"/>
  <c r="T897" i="2"/>
  <c r="S897" i="2"/>
  <c r="R897" i="2"/>
  <c r="Q897" i="2"/>
  <c r="P897" i="2"/>
  <c r="W896" i="2"/>
  <c r="V896" i="2"/>
  <c r="U896" i="2"/>
  <c r="T896" i="2"/>
  <c r="S896" i="2"/>
  <c r="R896" i="2"/>
  <c r="Q896" i="2"/>
  <c r="P896" i="2"/>
  <c r="W895" i="2"/>
  <c r="V895" i="2"/>
  <c r="U895" i="2"/>
  <c r="T895" i="2"/>
  <c r="S895" i="2"/>
  <c r="R895" i="2"/>
  <c r="Q895" i="2"/>
  <c r="P895" i="2"/>
  <c r="I894" i="2"/>
  <c r="H894" i="2"/>
  <c r="G894" i="2"/>
  <c r="E894" i="2"/>
  <c r="D894" i="2"/>
  <c r="W893" i="2"/>
  <c r="V893" i="2"/>
  <c r="U893" i="2"/>
  <c r="T893" i="2"/>
  <c r="S893" i="2"/>
  <c r="R893" i="2"/>
  <c r="Q893" i="2"/>
  <c r="P893" i="2"/>
  <c r="W892" i="2"/>
  <c r="V892" i="2"/>
  <c r="U892" i="2"/>
  <c r="T892" i="2"/>
  <c r="S892" i="2"/>
  <c r="R892" i="2"/>
  <c r="Q892" i="2"/>
  <c r="P892" i="2"/>
  <c r="W891" i="2"/>
  <c r="V891" i="2"/>
  <c r="U891" i="2"/>
  <c r="T891" i="2"/>
  <c r="S891" i="2"/>
  <c r="R891" i="2"/>
  <c r="Q891" i="2"/>
  <c r="P891" i="2"/>
  <c r="W890" i="2"/>
  <c r="V890" i="2"/>
  <c r="U890" i="2"/>
  <c r="T890" i="2"/>
  <c r="S890" i="2"/>
  <c r="R890" i="2"/>
  <c r="Q890" i="2"/>
  <c r="P890" i="2"/>
  <c r="W889" i="2"/>
  <c r="V889" i="2"/>
  <c r="U889" i="2"/>
  <c r="T889" i="2"/>
  <c r="S889" i="2"/>
  <c r="R889" i="2"/>
  <c r="Q889" i="2"/>
  <c r="P889" i="2"/>
  <c r="W888" i="2"/>
  <c r="V888" i="2"/>
  <c r="U888" i="2"/>
  <c r="T888" i="2"/>
  <c r="S888" i="2"/>
  <c r="R888" i="2"/>
  <c r="Q888" i="2"/>
  <c r="P888" i="2"/>
  <c r="W887" i="2"/>
  <c r="V887" i="2"/>
  <c r="U887" i="2"/>
  <c r="T887" i="2"/>
  <c r="S887" i="2"/>
  <c r="R887" i="2"/>
  <c r="Q887" i="2"/>
  <c r="P887" i="2"/>
  <c r="W886" i="2"/>
  <c r="V886" i="2"/>
  <c r="U886" i="2"/>
  <c r="T886" i="2"/>
  <c r="S886" i="2"/>
  <c r="R886" i="2"/>
  <c r="Q886" i="2"/>
  <c r="P886" i="2"/>
  <c r="W885" i="2"/>
  <c r="V885" i="2"/>
  <c r="U885" i="2"/>
  <c r="T885" i="2"/>
  <c r="S885" i="2"/>
  <c r="R885" i="2"/>
  <c r="Q885" i="2"/>
  <c r="P885" i="2"/>
  <c r="H884" i="2"/>
  <c r="P884" i="2"/>
  <c r="W883" i="2"/>
  <c r="V883" i="2"/>
  <c r="U883" i="2"/>
  <c r="T883" i="2"/>
  <c r="S883" i="2"/>
  <c r="R883" i="2"/>
  <c r="Q883" i="2"/>
  <c r="P883" i="2"/>
  <c r="W882" i="2"/>
  <c r="V882" i="2"/>
  <c r="U882" i="2"/>
  <c r="T882" i="2"/>
  <c r="S882" i="2"/>
  <c r="R882" i="2"/>
  <c r="Q882" i="2"/>
  <c r="P882" i="2"/>
  <c r="W881" i="2"/>
  <c r="V881" i="2"/>
  <c r="U881" i="2"/>
  <c r="T881" i="2"/>
  <c r="S881" i="2"/>
  <c r="R881" i="2"/>
  <c r="Q881" i="2"/>
  <c r="P881" i="2"/>
  <c r="W880" i="2"/>
  <c r="V880" i="2"/>
  <c r="U880" i="2"/>
  <c r="T880" i="2"/>
  <c r="S880" i="2"/>
  <c r="R880" i="2"/>
  <c r="Q880" i="2"/>
  <c r="P880" i="2"/>
  <c r="W879" i="2"/>
  <c r="V879" i="2"/>
  <c r="U879" i="2"/>
  <c r="T879" i="2"/>
  <c r="S879" i="2"/>
  <c r="R879" i="2"/>
  <c r="Q879" i="2"/>
  <c r="P879" i="2"/>
  <c r="W878" i="2"/>
  <c r="V878" i="2"/>
  <c r="U878" i="2"/>
  <c r="T878" i="2"/>
  <c r="S878" i="2"/>
  <c r="R878" i="2"/>
  <c r="Q878" i="2"/>
  <c r="P878" i="2"/>
  <c r="W877" i="2"/>
  <c r="V877" i="2"/>
  <c r="U877" i="2"/>
  <c r="T877" i="2"/>
  <c r="S877" i="2"/>
  <c r="R877" i="2"/>
  <c r="Q877" i="2"/>
  <c r="P877" i="2"/>
  <c r="W876" i="2"/>
  <c r="V876" i="2"/>
  <c r="U876" i="2"/>
  <c r="T876" i="2"/>
  <c r="S876" i="2"/>
  <c r="R876" i="2"/>
  <c r="Q876" i="2"/>
  <c r="P876" i="2"/>
  <c r="W875" i="2"/>
  <c r="V875" i="2"/>
  <c r="U875" i="2"/>
  <c r="T875" i="2"/>
  <c r="S875" i="2"/>
  <c r="R875" i="2"/>
  <c r="Q875" i="2"/>
  <c r="P875" i="2"/>
  <c r="W874" i="2"/>
  <c r="V874" i="2"/>
  <c r="U874" i="2"/>
  <c r="T874" i="2"/>
  <c r="S874" i="2"/>
  <c r="R874" i="2"/>
  <c r="Q874" i="2"/>
  <c r="P874" i="2"/>
  <c r="W873" i="2"/>
  <c r="V873" i="2"/>
  <c r="U873" i="2"/>
  <c r="T873" i="2"/>
  <c r="S873" i="2"/>
  <c r="R873" i="2"/>
  <c r="Q873" i="2"/>
  <c r="P873" i="2"/>
  <c r="I872" i="2"/>
  <c r="H872" i="2"/>
  <c r="G872" i="2"/>
  <c r="E872" i="2"/>
  <c r="D872" i="2"/>
  <c r="W871" i="2"/>
  <c r="V871" i="2"/>
  <c r="U871" i="2"/>
  <c r="T871" i="2"/>
  <c r="S871" i="2"/>
  <c r="R871" i="2"/>
  <c r="Q871" i="2"/>
  <c r="P871" i="2"/>
  <c r="W870" i="2"/>
  <c r="V870" i="2"/>
  <c r="U870" i="2"/>
  <c r="T870" i="2"/>
  <c r="S870" i="2"/>
  <c r="R870" i="2"/>
  <c r="Q870" i="2"/>
  <c r="P870" i="2"/>
  <c r="W869" i="2"/>
  <c r="V869" i="2"/>
  <c r="U869" i="2"/>
  <c r="T869" i="2"/>
  <c r="S869" i="2"/>
  <c r="R869" i="2"/>
  <c r="Q869" i="2"/>
  <c r="P869" i="2"/>
  <c r="W868" i="2"/>
  <c r="V868" i="2"/>
  <c r="U868" i="2"/>
  <c r="T868" i="2"/>
  <c r="S868" i="2"/>
  <c r="R868" i="2"/>
  <c r="Q868" i="2"/>
  <c r="P868" i="2"/>
  <c r="W867" i="2"/>
  <c r="V867" i="2"/>
  <c r="U867" i="2"/>
  <c r="T867" i="2"/>
  <c r="S867" i="2"/>
  <c r="R867" i="2"/>
  <c r="Q867" i="2"/>
  <c r="P867" i="2"/>
  <c r="W866" i="2"/>
  <c r="V866" i="2"/>
  <c r="U866" i="2"/>
  <c r="T866" i="2"/>
  <c r="S866" i="2"/>
  <c r="R866" i="2"/>
  <c r="Q866" i="2"/>
  <c r="P866" i="2"/>
  <c r="W864" i="2"/>
  <c r="V864" i="2"/>
  <c r="U864" i="2"/>
  <c r="T864" i="2"/>
  <c r="S864" i="2"/>
  <c r="R864" i="2"/>
  <c r="Q864" i="2"/>
  <c r="P864" i="2"/>
  <c r="W863" i="2"/>
  <c r="V863" i="2"/>
  <c r="U863" i="2"/>
  <c r="T863" i="2"/>
  <c r="S863" i="2"/>
  <c r="R863" i="2"/>
  <c r="Q863" i="2"/>
  <c r="P863" i="2"/>
  <c r="W862" i="2"/>
  <c r="V862" i="2"/>
  <c r="U862" i="2"/>
  <c r="T862" i="2"/>
  <c r="S862" i="2"/>
  <c r="R862" i="2"/>
  <c r="Q862" i="2"/>
  <c r="P862" i="2"/>
  <c r="W861" i="2"/>
  <c r="V861" i="2"/>
  <c r="U861" i="2"/>
  <c r="T861" i="2"/>
  <c r="S861" i="2"/>
  <c r="R861" i="2"/>
  <c r="Q861" i="2"/>
  <c r="P861" i="2"/>
  <c r="W860" i="2"/>
  <c r="V860" i="2"/>
  <c r="U860" i="2"/>
  <c r="T860" i="2"/>
  <c r="S860" i="2"/>
  <c r="R860" i="2"/>
  <c r="Q860" i="2"/>
  <c r="P860" i="2"/>
  <c r="W859" i="2"/>
  <c r="V859" i="2"/>
  <c r="U859" i="2"/>
  <c r="T859" i="2"/>
  <c r="S859" i="2"/>
  <c r="R859" i="2"/>
  <c r="Q859" i="2"/>
  <c r="P859" i="2"/>
  <c r="I858" i="2"/>
  <c r="H858" i="2"/>
  <c r="G858" i="2"/>
  <c r="E858" i="2"/>
  <c r="D858" i="2"/>
  <c r="W857" i="2"/>
  <c r="V857" i="2"/>
  <c r="U857" i="2"/>
  <c r="T857" i="2"/>
  <c r="S857" i="2"/>
  <c r="R857" i="2"/>
  <c r="Q857" i="2"/>
  <c r="P857" i="2"/>
  <c r="W856" i="2"/>
  <c r="V856" i="2"/>
  <c r="U856" i="2"/>
  <c r="T856" i="2"/>
  <c r="S856" i="2"/>
  <c r="R856" i="2"/>
  <c r="Q856" i="2"/>
  <c r="P856" i="2"/>
  <c r="W855" i="2"/>
  <c r="V855" i="2"/>
  <c r="U855" i="2"/>
  <c r="T855" i="2"/>
  <c r="S855" i="2"/>
  <c r="R855" i="2"/>
  <c r="Q855" i="2"/>
  <c r="P855" i="2"/>
  <c r="W854" i="2"/>
  <c r="V854" i="2"/>
  <c r="U854" i="2"/>
  <c r="T854" i="2"/>
  <c r="S854" i="2"/>
  <c r="R854" i="2"/>
  <c r="Q854" i="2"/>
  <c r="P854" i="2"/>
  <c r="W853" i="2"/>
  <c r="V853" i="2"/>
  <c r="U853" i="2"/>
  <c r="T853" i="2"/>
  <c r="S853" i="2"/>
  <c r="R853" i="2"/>
  <c r="Q853" i="2"/>
  <c r="P853" i="2"/>
  <c r="W852" i="2"/>
  <c r="V852" i="2"/>
  <c r="U852" i="2"/>
  <c r="T852" i="2"/>
  <c r="S852" i="2"/>
  <c r="R852" i="2"/>
  <c r="Q852" i="2"/>
  <c r="P852" i="2"/>
  <c r="W851" i="2"/>
  <c r="V851" i="2"/>
  <c r="U851" i="2"/>
  <c r="T851" i="2"/>
  <c r="S851" i="2"/>
  <c r="R851" i="2"/>
  <c r="Q851" i="2"/>
  <c r="P851" i="2"/>
  <c r="W850" i="2"/>
  <c r="V850" i="2"/>
  <c r="U850" i="2"/>
  <c r="T850" i="2"/>
  <c r="S850" i="2"/>
  <c r="R850" i="2"/>
  <c r="Q850" i="2"/>
  <c r="P850" i="2"/>
  <c r="W849" i="2"/>
  <c r="V849" i="2"/>
  <c r="U849" i="2"/>
  <c r="T849" i="2"/>
  <c r="S849" i="2"/>
  <c r="R849" i="2"/>
  <c r="Q849" i="2"/>
  <c r="P849" i="2"/>
  <c r="W848" i="2"/>
  <c r="V848" i="2"/>
  <c r="U848" i="2"/>
  <c r="T848" i="2"/>
  <c r="S848" i="2"/>
  <c r="R848" i="2"/>
  <c r="Q848" i="2"/>
  <c r="P848" i="2"/>
  <c r="I847" i="2"/>
  <c r="H847" i="2"/>
  <c r="G847" i="2"/>
  <c r="P847" i="2"/>
  <c r="W846" i="2"/>
  <c r="V846" i="2"/>
  <c r="U846" i="2"/>
  <c r="T846" i="2"/>
  <c r="S846" i="2"/>
  <c r="R846" i="2"/>
  <c r="Q846" i="2"/>
  <c r="P846" i="2"/>
  <c r="W845" i="2"/>
  <c r="V845" i="2"/>
  <c r="U845" i="2"/>
  <c r="T845" i="2"/>
  <c r="S845" i="2"/>
  <c r="R845" i="2"/>
  <c r="Q845" i="2"/>
  <c r="P845" i="2"/>
  <c r="W844" i="2"/>
  <c r="V844" i="2"/>
  <c r="U844" i="2"/>
  <c r="T844" i="2"/>
  <c r="S844" i="2"/>
  <c r="R844" i="2"/>
  <c r="Q844" i="2"/>
  <c r="P844" i="2"/>
  <c r="W843" i="2"/>
  <c r="V843" i="2"/>
  <c r="U843" i="2"/>
  <c r="T843" i="2"/>
  <c r="S843" i="2"/>
  <c r="R843" i="2"/>
  <c r="Q843" i="2"/>
  <c r="P843" i="2"/>
  <c r="W842" i="2"/>
  <c r="V842" i="2"/>
  <c r="U842" i="2"/>
  <c r="T842" i="2"/>
  <c r="S842" i="2"/>
  <c r="R842" i="2"/>
  <c r="Q842" i="2"/>
  <c r="P842" i="2"/>
  <c r="W841" i="2"/>
  <c r="V841" i="2"/>
  <c r="U841" i="2"/>
  <c r="T841" i="2"/>
  <c r="S841" i="2"/>
  <c r="R841" i="2"/>
  <c r="Q841" i="2"/>
  <c r="P841" i="2"/>
  <c r="W840" i="2"/>
  <c r="V840" i="2"/>
  <c r="U840" i="2"/>
  <c r="T840" i="2"/>
  <c r="S840" i="2"/>
  <c r="R840" i="2"/>
  <c r="Q840" i="2"/>
  <c r="P840" i="2"/>
  <c r="W839" i="2"/>
  <c r="V839" i="2"/>
  <c r="U839" i="2"/>
  <c r="T839" i="2"/>
  <c r="S839" i="2"/>
  <c r="R839" i="2"/>
  <c r="Q839" i="2"/>
  <c r="P839" i="2"/>
  <c r="W838" i="2"/>
  <c r="V838" i="2"/>
  <c r="U838" i="2"/>
  <c r="T838" i="2"/>
  <c r="S838" i="2"/>
  <c r="R838" i="2"/>
  <c r="Q838" i="2"/>
  <c r="P838" i="2"/>
  <c r="W837" i="2"/>
  <c r="V837" i="2"/>
  <c r="U837" i="2"/>
  <c r="T837" i="2"/>
  <c r="S837" i="2"/>
  <c r="R837" i="2"/>
  <c r="Q837" i="2"/>
  <c r="P837" i="2"/>
  <c r="W836" i="2"/>
  <c r="V836" i="2"/>
  <c r="U836" i="2"/>
  <c r="T836" i="2"/>
  <c r="S836" i="2"/>
  <c r="R836" i="2"/>
  <c r="Q836" i="2"/>
  <c r="P836" i="2"/>
  <c r="I835" i="2"/>
  <c r="H835" i="2"/>
  <c r="G835" i="2"/>
  <c r="E835" i="2"/>
  <c r="D835" i="2"/>
  <c r="W834" i="2"/>
  <c r="V834" i="2"/>
  <c r="U834" i="2"/>
  <c r="T834" i="2"/>
  <c r="S834" i="2"/>
  <c r="R834" i="2"/>
  <c r="Q834" i="2"/>
  <c r="P834" i="2"/>
  <c r="W833" i="2"/>
  <c r="V833" i="2"/>
  <c r="U833" i="2"/>
  <c r="T833" i="2"/>
  <c r="S833" i="2"/>
  <c r="R833" i="2"/>
  <c r="Q833" i="2"/>
  <c r="P833" i="2"/>
  <c r="W832" i="2"/>
  <c r="V832" i="2"/>
  <c r="U832" i="2"/>
  <c r="T832" i="2"/>
  <c r="S832" i="2"/>
  <c r="R832" i="2"/>
  <c r="Q832" i="2"/>
  <c r="P832" i="2"/>
  <c r="W831" i="2"/>
  <c r="V831" i="2"/>
  <c r="U831" i="2"/>
  <c r="T831" i="2"/>
  <c r="S831" i="2"/>
  <c r="R831" i="2"/>
  <c r="Q831" i="2"/>
  <c r="P831" i="2"/>
  <c r="W830" i="2"/>
  <c r="V830" i="2"/>
  <c r="U830" i="2"/>
  <c r="T830" i="2"/>
  <c r="S830" i="2"/>
  <c r="R830" i="2"/>
  <c r="Q830" i="2"/>
  <c r="P830" i="2"/>
  <c r="W829" i="2"/>
  <c r="V829" i="2"/>
  <c r="U829" i="2"/>
  <c r="T829" i="2"/>
  <c r="S829" i="2"/>
  <c r="R829" i="2"/>
  <c r="Q829" i="2"/>
  <c r="P829" i="2"/>
  <c r="W827" i="2"/>
  <c r="V827" i="2"/>
  <c r="U827" i="2"/>
  <c r="T827" i="2"/>
  <c r="S827" i="2"/>
  <c r="R827" i="2"/>
  <c r="Q827" i="2"/>
  <c r="P827" i="2"/>
  <c r="W826" i="2"/>
  <c r="V826" i="2"/>
  <c r="U826" i="2"/>
  <c r="T826" i="2"/>
  <c r="S826" i="2"/>
  <c r="R826" i="2"/>
  <c r="Q826" i="2"/>
  <c r="P826" i="2"/>
  <c r="W825" i="2"/>
  <c r="V825" i="2"/>
  <c r="U825" i="2"/>
  <c r="T825" i="2"/>
  <c r="S825" i="2"/>
  <c r="R825" i="2"/>
  <c r="Q825" i="2"/>
  <c r="P825" i="2"/>
  <c r="W824" i="2"/>
  <c r="V824" i="2"/>
  <c r="U824" i="2"/>
  <c r="T824" i="2"/>
  <c r="S824" i="2"/>
  <c r="R824" i="2"/>
  <c r="Q824" i="2"/>
  <c r="P824" i="2"/>
  <c r="W823" i="2"/>
  <c r="V823" i="2"/>
  <c r="U823" i="2"/>
  <c r="T823" i="2"/>
  <c r="S823" i="2"/>
  <c r="R823" i="2"/>
  <c r="Q823" i="2"/>
  <c r="P823" i="2"/>
  <c r="N822" i="2"/>
  <c r="L822" i="2"/>
  <c r="I822" i="2"/>
  <c r="H822" i="2"/>
  <c r="G822" i="2"/>
  <c r="E822" i="2"/>
  <c r="D822" i="2"/>
  <c r="W821" i="2"/>
  <c r="V821" i="2"/>
  <c r="U821" i="2"/>
  <c r="T821" i="2"/>
  <c r="S821" i="2"/>
  <c r="R821" i="2"/>
  <c r="Q821" i="2"/>
  <c r="P821" i="2"/>
  <c r="W820" i="2"/>
  <c r="V820" i="2"/>
  <c r="U820" i="2"/>
  <c r="T820" i="2"/>
  <c r="S820" i="2"/>
  <c r="R820" i="2"/>
  <c r="Q820" i="2"/>
  <c r="P820" i="2"/>
  <c r="W819" i="2"/>
  <c r="V819" i="2"/>
  <c r="U819" i="2"/>
  <c r="T819" i="2"/>
  <c r="S819" i="2"/>
  <c r="R819" i="2"/>
  <c r="Q819" i="2"/>
  <c r="P819" i="2"/>
  <c r="W818" i="2"/>
  <c r="V818" i="2"/>
  <c r="U818" i="2"/>
  <c r="T818" i="2"/>
  <c r="S818" i="2"/>
  <c r="R818" i="2"/>
  <c r="Q818" i="2"/>
  <c r="P818" i="2"/>
  <c r="W817" i="2"/>
  <c r="V817" i="2"/>
  <c r="U817" i="2"/>
  <c r="T817" i="2"/>
  <c r="S817" i="2"/>
  <c r="R817" i="2"/>
  <c r="Q817" i="2"/>
  <c r="P817" i="2"/>
  <c r="W816" i="2"/>
  <c r="V816" i="2"/>
  <c r="U816" i="2"/>
  <c r="T816" i="2"/>
  <c r="S816" i="2"/>
  <c r="R816" i="2"/>
  <c r="Q816" i="2"/>
  <c r="P816" i="2"/>
  <c r="W815" i="2"/>
  <c r="V815" i="2"/>
  <c r="U815" i="2"/>
  <c r="T815" i="2"/>
  <c r="S815" i="2"/>
  <c r="R815" i="2"/>
  <c r="Q815" i="2"/>
  <c r="P815" i="2"/>
  <c r="W814" i="2"/>
  <c r="V814" i="2"/>
  <c r="U814" i="2"/>
  <c r="T814" i="2"/>
  <c r="S814" i="2"/>
  <c r="R814" i="2"/>
  <c r="Q814" i="2"/>
  <c r="P814" i="2"/>
  <c r="W813" i="2"/>
  <c r="V813" i="2"/>
  <c r="U813" i="2"/>
  <c r="T813" i="2"/>
  <c r="S813" i="2"/>
  <c r="R813" i="2"/>
  <c r="Q813" i="2"/>
  <c r="P813" i="2"/>
  <c r="N812" i="2"/>
  <c r="L812" i="2"/>
  <c r="H812" i="2"/>
  <c r="Q812" i="2"/>
  <c r="W811" i="2"/>
  <c r="V811" i="2"/>
  <c r="U811" i="2"/>
  <c r="T811" i="2"/>
  <c r="S811" i="2"/>
  <c r="R811" i="2"/>
  <c r="Q811" i="2"/>
  <c r="P811" i="2"/>
  <c r="W810" i="2"/>
  <c r="V810" i="2"/>
  <c r="U810" i="2"/>
  <c r="T810" i="2"/>
  <c r="S810" i="2"/>
  <c r="R810" i="2"/>
  <c r="Q810" i="2"/>
  <c r="P810" i="2"/>
  <c r="W809" i="2"/>
  <c r="V809" i="2"/>
  <c r="U809" i="2"/>
  <c r="T809" i="2"/>
  <c r="S809" i="2"/>
  <c r="R809" i="2"/>
  <c r="Q809" i="2"/>
  <c r="P809" i="2"/>
  <c r="W808" i="2"/>
  <c r="V808" i="2"/>
  <c r="U808" i="2"/>
  <c r="T808" i="2"/>
  <c r="S808" i="2"/>
  <c r="R808" i="2"/>
  <c r="Q808" i="2"/>
  <c r="P808" i="2"/>
  <c r="W807" i="2"/>
  <c r="V807" i="2"/>
  <c r="U807" i="2"/>
  <c r="T807" i="2"/>
  <c r="S807" i="2"/>
  <c r="R807" i="2"/>
  <c r="Q807" i="2"/>
  <c r="P807" i="2"/>
  <c r="W806" i="2"/>
  <c r="V806" i="2"/>
  <c r="U806" i="2"/>
  <c r="T806" i="2"/>
  <c r="S806" i="2"/>
  <c r="R806" i="2"/>
  <c r="Q806" i="2"/>
  <c r="P806" i="2"/>
  <c r="W805" i="2"/>
  <c r="V805" i="2"/>
  <c r="U805" i="2"/>
  <c r="T805" i="2"/>
  <c r="S805" i="2"/>
  <c r="R805" i="2"/>
  <c r="Q805" i="2"/>
  <c r="P805" i="2"/>
  <c r="W804" i="2"/>
  <c r="V804" i="2"/>
  <c r="U804" i="2"/>
  <c r="T804" i="2"/>
  <c r="S804" i="2"/>
  <c r="R804" i="2"/>
  <c r="Q804" i="2"/>
  <c r="P804" i="2"/>
  <c r="W803" i="2"/>
  <c r="V803" i="2"/>
  <c r="U803" i="2"/>
  <c r="T803" i="2"/>
  <c r="S803" i="2"/>
  <c r="R803" i="2"/>
  <c r="Q803" i="2"/>
  <c r="P803" i="2"/>
  <c r="W802" i="2"/>
  <c r="V802" i="2"/>
  <c r="U802" i="2"/>
  <c r="T802" i="2"/>
  <c r="S802" i="2"/>
  <c r="R802" i="2"/>
  <c r="Q802" i="2"/>
  <c r="P802" i="2"/>
  <c r="W801" i="2"/>
  <c r="V801" i="2"/>
  <c r="U801" i="2"/>
  <c r="T801" i="2"/>
  <c r="S801" i="2"/>
  <c r="R801" i="2"/>
  <c r="Q801" i="2"/>
  <c r="P801" i="2"/>
  <c r="N800" i="2"/>
  <c r="L800" i="2"/>
  <c r="I800" i="2"/>
  <c r="H800" i="2"/>
  <c r="G800" i="2"/>
  <c r="E800" i="2"/>
  <c r="D800" i="2"/>
  <c r="W799" i="2"/>
  <c r="V799" i="2"/>
  <c r="U799" i="2"/>
  <c r="T799" i="2"/>
  <c r="S799" i="2"/>
  <c r="R799" i="2"/>
  <c r="Q799" i="2"/>
  <c r="P799" i="2"/>
  <c r="W798" i="2"/>
  <c r="V798" i="2"/>
  <c r="U798" i="2"/>
  <c r="T798" i="2"/>
  <c r="S798" i="2"/>
  <c r="R798" i="2"/>
  <c r="Q798" i="2"/>
  <c r="P798" i="2"/>
  <c r="W797" i="2"/>
  <c r="V797" i="2"/>
  <c r="U797" i="2"/>
  <c r="T797" i="2"/>
  <c r="S797" i="2"/>
  <c r="R797" i="2"/>
  <c r="Q797" i="2"/>
  <c r="P797" i="2"/>
  <c r="W796" i="2"/>
  <c r="V796" i="2"/>
  <c r="U796" i="2"/>
  <c r="T796" i="2"/>
  <c r="S796" i="2"/>
  <c r="R796" i="2"/>
  <c r="Q796" i="2"/>
  <c r="P796" i="2"/>
  <c r="W795" i="2"/>
  <c r="V795" i="2"/>
  <c r="U795" i="2"/>
  <c r="T795" i="2"/>
  <c r="S795" i="2"/>
  <c r="R795" i="2"/>
  <c r="Q795" i="2"/>
  <c r="P795" i="2"/>
  <c r="W794" i="2"/>
  <c r="V794" i="2"/>
  <c r="U794" i="2"/>
  <c r="T794" i="2"/>
  <c r="S794" i="2"/>
  <c r="R794" i="2"/>
  <c r="Q794" i="2"/>
  <c r="P794" i="2"/>
  <c r="W792" i="2"/>
  <c r="V792" i="2"/>
  <c r="U792" i="2"/>
  <c r="T792" i="2"/>
  <c r="S792" i="2"/>
  <c r="R792" i="2"/>
  <c r="Q792" i="2"/>
  <c r="P792" i="2"/>
  <c r="W791" i="2"/>
  <c r="V791" i="2"/>
  <c r="U791" i="2"/>
  <c r="T791" i="2"/>
  <c r="S791" i="2"/>
  <c r="R791" i="2"/>
  <c r="Q791" i="2"/>
  <c r="P791" i="2"/>
  <c r="W789" i="2"/>
  <c r="V789" i="2"/>
  <c r="U789" i="2"/>
  <c r="T789" i="2"/>
  <c r="S789" i="2"/>
  <c r="R789" i="2"/>
  <c r="Q789" i="2"/>
  <c r="P789" i="2"/>
  <c r="W788" i="2"/>
  <c r="V788" i="2"/>
  <c r="U788" i="2"/>
  <c r="T788" i="2"/>
  <c r="S788" i="2"/>
  <c r="R788" i="2"/>
  <c r="Q788" i="2"/>
  <c r="P788" i="2"/>
  <c r="W787" i="2"/>
  <c r="V787" i="2"/>
  <c r="U787" i="2"/>
  <c r="T787" i="2"/>
  <c r="S787" i="2"/>
  <c r="R787" i="2"/>
  <c r="Q787" i="2"/>
  <c r="P787" i="2"/>
  <c r="I786" i="2"/>
  <c r="H786" i="2"/>
  <c r="G786" i="2"/>
  <c r="E786" i="2"/>
  <c r="D786" i="2"/>
  <c r="W785" i="2"/>
  <c r="V785" i="2"/>
  <c r="U785" i="2"/>
  <c r="T785" i="2"/>
  <c r="S785" i="2"/>
  <c r="R785" i="2"/>
  <c r="Q785" i="2"/>
  <c r="P785" i="2"/>
  <c r="W784" i="2"/>
  <c r="V784" i="2"/>
  <c r="U784" i="2"/>
  <c r="T784" i="2"/>
  <c r="S784" i="2"/>
  <c r="R784" i="2"/>
  <c r="Q784" i="2"/>
  <c r="P784" i="2"/>
  <c r="W783" i="2"/>
  <c r="V783" i="2"/>
  <c r="U783" i="2"/>
  <c r="T783" i="2"/>
  <c r="S783" i="2"/>
  <c r="R783" i="2"/>
  <c r="Q783" i="2"/>
  <c r="P783" i="2"/>
  <c r="W782" i="2"/>
  <c r="V782" i="2"/>
  <c r="U782" i="2"/>
  <c r="T782" i="2"/>
  <c r="S782" i="2"/>
  <c r="R782" i="2"/>
  <c r="Q782" i="2"/>
  <c r="P782" i="2"/>
  <c r="W781" i="2"/>
  <c r="V781" i="2"/>
  <c r="U781" i="2"/>
  <c r="T781" i="2"/>
  <c r="S781" i="2"/>
  <c r="R781" i="2"/>
  <c r="Q781" i="2"/>
  <c r="P781" i="2"/>
  <c r="W780" i="2"/>
  <c r="V780" i="2"/>
  <c r="U780" i="2"/>
  <c r="T780" i="2"/>
  <c r="S780" i="2"/>
  <c r="R780" i="2"/>
  <c r="Q780" i="2"/>
  <c r="P780" i="2"/>
  <c r="W779" i="2"/>
  <c r="V779" i="2"/>
  <c r="U779" i="2"/>
  <c r="T779" i="2"/>
  <c r="S779" i="2"/>
  <c r="R779" i="2"/>
  <c r="Q779" i="2"/>
  <c r="P779" i="2"/>
  <c r="W778" i="2"/>
  <c r="V778" i="2"/>
  <c r="U778" i="2"/>
  <c r="T778" i="2"/>
  <c r="S778" i="2"/>
  <c r="R778" i="2"/>
  <c r="Q778" i="2"/>
  <c r="P778" i="2"/>
  <c r="I991" i="2"/>
  <c r="W777" i="2"/>
  <c r="V777" i="2"/>
  <c r="U777" i="2"/>
  <c r="T777" i="2"/>
  <c r="S777" i="2"/>
  <c r="R777" i="2"/>
  <c r="Q777" i="2"/>
  <c r="P777" i="2"/>
  <c r="W776" i="2"/>
  <c r="V776" i="2"/>
  <c r="U776" i="2"/>
  <c r="T776" i="2"/>
  <c r="S776" i="2"/>
  <c r="E776" i="2"/>
  <c r="W775" i="2"/>
  <c r="V775" i="2"/>
  <c r="U775" i="2"/>
  <c r="T775" i="2"/>
  <c r="S775" i="2"/>
  <c r="R775" i="2"/>
  <c r="Q775" i="2"/>
  <c r="P775" i="2"/>
  <c r="W774" i="2"/>
  <c r="V774" i="2"/>
  <c r="U774" i="2"/>
  <c r="T774" i="2"/>
  <c r="S774" i="2"/>
  <c r="R774" i="2"/>
  <c r="Q774" i="2"/>
  <c r="P774" i="2"/>
  <c r="W773" i="2"/>
  <c r="V773" i="2"/>
  <c r="U773" i="2"/>
  <c r="T773" i="2"/>
  <c r="S773" i="2"/>
  <c r="R773" i="2"/>
  <c r="Q773" i="2"/>
  <c r="P773" i="2"/>
  <c r="W772" i="2"/>
  <c r="V772" i="2"/>
  <c r="U772" i="2"/>
  <c r="T772" i="2"/>
  <c r="S772" i="2"/>
  <c r="R772" i="2"/>
  <c r="Q772" i="2"/>
  <c r="P772" i="2"/>
  <c r="W771" i="2"/>
  <c r="V771" i="2"/>
  <c r="U771" i="2"/>
  <c r="T771" i="2"/>
  <c r="S771" i="2"/>
  <c r="R771" i="2"/>
  <c r="Q771" i="2"/>
  <c r="P771" i="2"/>
  <c r="W770" i="2"/>
  <c r="V770" i="2"/>
  <c r="U770" i="2"/>
  <c r="T770" i="2"/>
  <c r="S770" i="2"/>
  <c r="R770" i="2"/>
  <c r="Q770" i="2"/>
  <c r="P770" i="2"/>
  <c r="W769" i="2"/>
  <c r="V769" i="2"/>
  <c r="U769" i="2"/>
  <c r="T769" i="2"/>
  <c r="S769" i="2"/>
  <c r="R769" i="2"/>
  <c r="Q769" i="2"/>
  <c r="P769" i="2"/>
  <c r="W768" i="2"/>
  <c r="V768" i="2"/>
  <c r="U768" i="2"/>
  <c r="T768" i="2"/>
  <c r="S768" i="2"/>
  <c r="R768" i="2"/>
  <c r="Q768" i="2"/>
  <c r="P768" i="2"/>
  <c r="W767" i="2"/>
  <c r="V767" i="2"/>
  <c r="U767" i="2"/>
  <c r="T767" i="2"/>
  <c r="S767" i="2"/>
  <c r="R767" i="2"/>
  <c r="Q767" i="2"/>
  <c r="P767" i="2"/>
  <c r="W766" i="2"/>
  <c r="V766" i="2"/>
  <c r="U766" i="2"/>
  <c r="T766" i="2"/>
  <c r="S766" i="2"/>
  <c r="R766" i="2"/>
  <c r="Q766" i="2"/>
  <c r="P766" i="2"/>
  <c r="W765" i="2"/>
  <c r="V765" i="2"/>
  <c r="U765" i="2"/>
  <c r="T765" i="2"/>
  <c r="S765" i="2"/>
  <c r="R765" i="2"/>
  <c r="Q765" i="2"/>
  <c r="P765" i="2"/>
  <c r="S764" i="2"/>
  <c r="I764" i="2"/>
  <c r="G764" i="2"/>
  <c r="E764" i="2"/>
  <c r="D764" i="2"/>
  <c r="Q764" i="2" s="1"/>
  <c r="W763" i="2"/>
  <c r="V763" i="2"/>
  <c r="U763" i="2"/>
  <c r="T763" i="2"/>
  <c r="S763" i="2"/>
  <c r="R763" i="2"/>
  <c r="Q763" i="2"/>
  <c r="P763" i="2"/>
  <c r="W762" i="2"/>
  <c r="V762" i="2"/>
  <c r="U762" i="2"/>
  <c r="T762" i="2"/>
  <c r="S762" i="2"/>
  <c r="R762" i="2"/>
  <c r="Q762" i="2"/>
  <c r="P762" i="2"/>
  <c r="W761" i="2"/>
  <c r="V761" i="2"/>
  <c r="U761" i="2"/>
  <c r="T761" i="2"/>
  <c r="S761" i="2"/>
  <c r="R761" i="2"/>
  <c r="Q761" i="2"/>
  <c r="P761" i="2"/>
  <c r="W760" i="2"/>
  <c r="V760" i="2"/>
  <c r="U760" i="2"/>
  <c r="T760" i="2"/>
  <c r="S760" i="2"/>
  <c r="R760" i="2"/>
  <c r="Q760" i="2"/>
  <c r="P760" i="2"/>
  <c r="W759" i="2"/>
  <c r="V759" i="2"/>
  <c r="U759" i="2"/>
  <c r="T759" i="2"/>
  <c r="S759" i="2"/>
  <c r="R759" i="2"/>
  <c r="Q759" i="2"/>
  <c r="P759" i="2"/>
  <c r="W758" i="2"/>
  <c r="V758" i="2"/>
  <c r="U758" i="2"/>
  <c r="T758" i="2"/>
  <c r="S758" i="2"/>
  <c r="R758" i="2"/>
  <c r="Q758" i="2"/>
  <c r="P758" i="2"/>
  <c r="W756" i="2"/>
  <c r="V756" i="2"/>
  <c r="U756" i="2"/>
  <c r="T756" i="2"/>
  <c r="S756" i="2"/>
  <c r="R756" i="2"/>
  <c r="Q756" i="2"/>
  <c r="P756" i="2"/>
  <c r="W755" i="2"/>
  <c r="V755" i="2"/>
  <c r="U755" i="2"/>
  <c r="T755" i="2"/>
  <c r="S755" i="2"/>
  <c r="R755" i="2"/>
  <c r="Q755" i="2"/>
  <c r="P755" i="2"/>
  <c r="W754" i="2"/>
  <c r="V754" i="2"/>
  <c r="U754" i="2"/>
  <c r="T754" i="2"/>
  <c r="S754" i="2"/>
  <c r="R754" i="2"/>
  <c r="Q754" i="2"/>
  <c r="P754" i="2"/>
  <c r="W753" i="2"/>
  <c r="V753" i="2"/>
  <c r="U753" i="2"/>
  <c r="T753" i="2"/>
  <c r="S753" i="2"/>
  <c r="R753" i="2"/>
  <c r="Q753" i="2"/>
  <c r="P753" i="2"/>
  <c r="W752" i="2"/>
  <c r="V752" i="2"/>
  <c r="U752" i="2"/>
  <c r="T752" i="2"/>
  <c r="S752" i="2"/>
  <c r="R752" i="2"/>
  <c r="Q752" i="2"/>
  <c r="P752" i="2"/>
  <c r="N751" i="2"/>
  <c r="L751" i="2"/>
  <c r="I751" i="2"/>
  <c r="H751" i="2"/>
  <c r="G751" i="2"/>
  <c r="E751" i="2"/>
  <c r="D751" i="2"/>
  <c r="W750" i="2"/>
  <c r="V750" i="2"/>
  <c r="U750" i="2"/>
  <c r="T750" i="2"/>
  <c r="S750" i="2"/>
  <c r="R750" i="2"/>
  <c r="Q750" i="2"/>
  <c r="P750" i="2"/>
  <c r="W749" i="2"/>
  <c r="V749" i="2"/>
  <c r="U749" i="2"/>
  <c r="T749" i="2"/>
  <c r="S749" i="2"/>
  <c r="R749" i="2"/>
  <c r="Q749" i="2"/>
  <c r="P749" i="2"/>
  <c r="W748" i="2"/>
  <c r="V748" i="2"/>
  <c r="U748" i="2"/>
  <c r="T748" i="2"/>
  <c r="S748" i="2"/>
  <c r="R748" i="2"/>
  <c r="Q748" i="2"/>
  <c r="P748" i="2"/>
  <c r="W747" i="2"/>
  <c r="V747" i="2"/>
  <c r="U747" i="2"/>
  <c r="T747" i="2"/>
  <c r="S747" i="2"/>
  <c r="R747" i="2"/>
  <c r="Q747" i="2"/>
  <c r="P747" i="2"/>
  <c r="W746" i="2"/>
  <c r="V746" i="2"/>
  <c r="U746" i="2"/>
  <c r="T746" i="2"/>
  <c r="S746" i="2"/>
  <c r="R746" i="2"/>
  <c r="Q746" i="2"/>
  <c r="P746" i="2"/>
  <c r="W745" i="2"/>
  <c r="V745" i="2"/>
  <c r="U745" i="2"/>
  <c r="T745" i="2"/>
  <c r="S745" i="2"/>
  <c r="R745" i="2"/>
  <c r="Q745" i="2"/>
  <c r="P745" i="2"/>
  <c r="W744" i="2"/>
  <c r="V744" i="2"/>
  <c r="U744" i="2"/>
  <c r="T744" i="2"/>
  <c r="S744" i="2"/>
  <c r="R744" i="2"/>
  <c r="Q744" i="2"/>
  <c r="P744" i="2"/>
  <c r="W743" i="2"/>
  <c r="V743" i="2"/>
  <c r="U743" i="2"/>
  <c r="T743" i="2"/>
  <c r="S743" i="2"/>
  <c r="R743" i="2"/>
  <c r="Q743" i="2"/>
  <c r="P743" i="2"/>
  <c r="H991" i="2"/>
  <c r="W742" i="2"/>
  <c r="V742" i="2"/>
  <c r="U742" i="2"/>
  <c r="T742" i="2"/>
  <c r="S742" i="2"/>
  <c r="R742" i="2"/>
  <c r="Q742" i="2"/>
  <c r="P742" i="2"/>
  <c r="W741" i="2"/>
  <c r="V741" i="2"/>
  <c r="U741" i="2"/>
  <c r="T741" i="2"/>
  <c r="S741" i="2"/>
  <c r="R741" i="2"/>
  <c r="D741" i="2"/>
  <c r="P741" i="2" s="1"/>
  <c r="W740" i="2"/>
  <c r="V740" i="2"/>
  <c r="U740" i="2"/>
  <c r="T740" i="2"/>
  <c r="S740" i="2"/>
  <c r="R740" i="2"/>
  <c r="Q740" i="2"/>
  <c r="P740" i="2"/>
  <c r="W739" i="2"/>
  <c r="V739" i="2"/>
  <c r="U739" i="2"/>
  <c r="T739" i="2"/>
  <c r="S739" i="2"/>
  <c r="R739" i="2"/>
  <c r="Q739" i="2"/>
  <c r="P739" i="2"/>
  <c r="W738" i="2"/>
  <c r="V738" i="2"/>
  <c r="U738" i="2"/>
  <c r="T738" i="2"/>
  <c r="S738" i="2"/>
  <c r="R738" i="2"/>
  <c r="Q738" i="2"/>
  <c r="P738" i="2"/>
  <c r="W737" i="2"/>
  <c r="V737" i="2"/>
  <c r="U737" i="2"/>
  <c r="T737" i="2"/>
  <c r="S737" i="2"/>
  <c r="R737" i="2"/>
  <c r="Q737" i="2"/>
  <c r="P737" i="2"/>
  <c r="W736" i="2"/>
  <c r="V736" i="2"/>
  <c r="U736" i="2"/>
  <c r="T736" i="2"/>
  <c r="S736" i="2"/>
  <c r="R736" i="2"/>
  <c r="Q736" i="2"/>
  <c r="P736" i="2"/>
  <c r="W735" i="2"/>
  <c r="V735" i="2"/>
  <c r="U735" i="2"/>
  <c r="T735" i="2"/>
  <c r="S735" i="2"/>
  <c r="R735" i="2"/>
  <c r="Q735" i="2"/>
  <c r="P735" i="2"/>
  <c r="W734" i="2"/>
  <c r="V734" i="2"/>
  <c r="U734" i="2"/>
  <c r="T734" i="2"/>
  <c r="S734" i="2"/>
  <c r="R734" i="2"/>
  <c r="Q734" i="2"/>
  <c r="P734" i="2"/>
  <c r="W733" i="2"/>
  <c r="V733" i="2"/>
  <c r="U733" i="2"/>
  <c r="T733" i="2"/>
  <c r="S733" i="2"/>
  <c r="R733" i="2"/>
  <c r="Q733" i="2"/>
  <c r="P733" i="2"/>
  <c r="W732" i="2"/>
  <c r="V732" i="2"/>
  <c r="U732" i="2"/>
  <c r="T732" i="2"/>
  <c r="S732" i="2"/>
  <c r="R732" i="2"/>
  <c r="Q732" i="2"/>
  <c r="P732" i="2"/>
  <c r="W731" i="2"/>
  <c r="V731" i="2"/>
  <c r="U731" i="2"/>
  <c r="T731" i="2"/>
  <c r="S731" i="2"/>
  <c r="R731" i="2"/>
  <c r="Q731" i="2"/>
  <c r="P731" i="2"/>
  <c r="W730" i="2"/>
  <c r="V730" i="2"/>
  <c r="U730" i="2"/>
  <c r="T730" i="2"/>
  <c r="S730" i="2"/>
  <c r="R730" i="2"/>
  <c r="Q730" i="2"/>
  <c r="P730" i="2"/>
  <c r="N729" i="2"/>
  <c r="L729" i="2"/>
  <c r="I729" i="2"/>
  <c r="H729" i="2"/>
  <c r="G729" i="2"/>
  <c r="E729" i="2"/>
  <c r="D729" i="2"/>
  <c r="W728" i="2"/>
  <c r="V728" i="2"/>
  <c r="U728" i="2"/>
  <c r="T728" i="2"/>
  <c r="S728" i="2"/>
  <c r="R728" i="2"/>
  <c r="Q728" i="2"/>
  <c r="P728" i="2"/>
  <c r="W727" i="2"/>
  <c r="V727" i="2"/>
  <c r="U727" i="2"/>
  <c r="T727" i="2"/>
  <c r="S727" i="2"/>
  <c r="R727" i="2"/>
  <c r="Q727" i="2"/>
  <c r="P727" i="2"/>
  <c r="W726" i="2"/>
  <c r="V726" i="2"/>
  <c r="U726" i="2"/>
  <c r="T726" i="2"/>
  <c r="S726" i="2"/>
  <c r="R726" i="2"/>
  <c r="Q726" i="2"/>
  <c r="P726" i="2"/>
  <c r="W725" i="2"/>
  <c r="V725" i="2"/>
  <c r="U725" i="2"/>
  <c r="T725" i="2"/>
  <c r="S725" i="2"/>
  <c r="R725" i="2"/>
  <c r="Q725" i="2"/>
  <c r="P725" i="2"/>
  <c r="W724" i="2"/>
  <c r="V724" i="2"/>
  <c r="U724" i="2"/>
  <c r="T724" i="2"/>
  <c r="S724" i="2"/>
  <c r="R724" i="2"/>
  <c r="Q724" i="2"/>
  <c r="P724" i="2"/>
  <c r="W723" i="2"/>
  <c r="V723" i="2"/>
  <c r="U723" i="2"/>
  <c r="T723" i="2"/>
  <c r="S723" i="2"/>
  <c r="R723" i="2"/>
  <c r="Q723" i="2"/>
  <c r="P723" i="2"/>
  <c r="W721" i="2"/>
  <c r="V721" i="2"/>
  <c r="U721" i="2"/>
  <c r="T721" i="2"/>
  <c r="S721" i="2"/>
  <c r="R721" i="2"/>
  <c r="Q721" i="2"/>
  <c r="P721" i="2"/>
  <c r="W720" i="2"/>
  <c r="V720" i="2"/>
  <c r="U720" i="2"/>
  <c r="T720" i="2"/>
  <c r="S720" i="2"/>
  <c r="R720" i="2"/>
  <c r="Q720" i="2"/>
  <c r="P720" i="2"/>
  <c r="N719" i="2"/>
  <c r="L719" i="2"/>
  <c r="I719" i="2"/>
  <c r="I53" i="2" s="1"/>
  <c r="H719" i="2"/>
  <c r="H53" i="2" s="1"/>
  <c r="G719" i="2"/>
  <c r="G53" i="2" s="1"/>
  <c r="E719" i="2"/>
  <c r="E53" i="2" s="1"/>
  <c r="D719" i="2"/>
  <c r="D53" i="2" s="1"/>
  <c r="N718" i="2"/>
  <c r="N51" i="2" s="1"/>
  <c r="L718" i="2"/>
  <c r="L51" i="2" s="1"/>
  <c r="I718" i="2"/>
  <c r="I51" i="2" s="1"/>
  <c r="H718" i="2"/>
  <c r="H51" i="2" s="1"/>
  <c r="G718" i="2"/>
  <c r="G51" i="2" s="1"/>
  <c r="F51" i="2"/>
  <c r="E718" i="2"/>
  <c r="E51" i="2" s="1"/>
  <c r="D718" i="2"/>
  <c r="D51" i="2" s="1"/>
  <c r="N717" i="2"/>
  <c r="L717" i="2"/>
  <c r="I717" i="2"/>
  <c r="H717" i="2"/>
  <c r="G717" i="2"/>
  <c r="E717" i="2"/>
  <c r="D717" i="2"/>
  <c r="N716" i="2"/>
  <c r="L716" i="2"/>
  <c r="I716" i="2"/>
  <c r="H716" i="2"/>
  <c r="G716" i="2"/>
  <c r="E716" i="2"/>
  <c r="D716" i="2"/>
  <c r="I715" i="2"/>
  <c r="G715" i="2"/>
  <c r="E715" i="2"/>
  <c r="D715" i="2"/>
  <c r="N713" i="2"/>
  <c r="L713" i="2"/>
  <c r="I713" i="2"/>
  <c r="H713" i="2"/>
  <c r="G713" i="2"/>
  <c r="E713" i="2"/>
  <c r="D713" i="2"/>
  <c r="N712" i="2"/>
  <c r="L712" i="2"/>
  <c r="I712" i="2"/>
  <c r="H712" i="2"/>
  <c r="G712" i="2"/>
  <c r="E712" i="2"/>
  <c r="D712" i="2"/>
  <c r="N711" i="2"/>
  <c r="L711" i="2"/>
  <c r="I711" i="2"/>
  <c r="H711" i="2"/>
  <c r="G711" i="2"/>
  <c r="E711" i="2"/>
  <c r="D711" i="2"/>
  <c r="N710" i="2"/>
  <c r="L710" i="2"/>
  <c r="I710" i="2"/>
  <c r="H710" i="2"/>
  <c r="G710" i="2"/>
  <c r="E710" i="2"/>
  <c r="D710" i="2"/>
  <c r="N709" i="2"/>
  <c r="L709" i="2"/>
  <c r="I709" i="2"/>
  <c r="H709" i="2"/>
  <c r="G709" i="2"/>
  <c r="E709" i="2"/>
  <c r="D709" i="2"/>
  <c r="N708" i="2"/>
  <c r="L708" i="2"/>
  <c r="I708" i="2"/>
  <c r="H708" i="2"/>
  <c r="G708" i="2"/>
  <c r="E708" i="2"/>
  <c r="D708" i="2"/>
  <c r="N707" i="2"/>
  <c r="L707" i="2"/>
  <c r="I707" i="2"/>
  <c r="H707" i="2"/>
  <c r="G707" i="2"/>
  <c r="E707" i="2"/>
  <c r="D707" i="2"/>
  <c r="N706" i="2"/>
  <c r="L706" i="2"/>
  <c r="I706" i="2"/>
  <c r="H706" i="2"/>
  <c r="G706" i="2"/>
  <c r="E706" i="2"/>
  <c r="D706" i="2"/>
  <c r="N705" i="2"/>
  <c r="L705" i="2"/>
  <c r="I705" i="2"/>
  <c r="H705" i="2"/>
  <c r="G705" i="2"/>
  <c r="E705" i="2"/>
  <c r="D705" i="2"/>
  <c r="N703" i="2"/>
  <c r="L703" i="2"/>
  <c r="I703" i="2"/>
  <c r="H703" i="2"/>
  <c r="G703" i="2"/>
  <c r="E703" i="2"/>
  <c r="D703" i="2"/>
  <c r="N702" i="2"/>
  <c r="L702" i="2"/>
  <c r="I702" i="2"/>
  <c r="H702" i="2"/>
  <c r="G702" i="2"/>
  <c r="E702" i="2"/>
  <c r="D702" i="2"/>
  <c r="N701" i="2"/>
  <c r="L701" i="2"/>
  <c r="I701" i="2"/>
  <c r="H701" i="2"/>
  <c r="G701" i="2"/>
  <c r="E701" i="2"/>
  <c r="D701" i="2"/>
  <c r="N700" i="2"/>
  <c r="L700" i="2"/>
  <c r="I700" i="2"/>
  <c r="H700" i="2"/>
  <c r="G700" i="2"/>
  <c r="E700" i="2"/>
  <c r="D700" i="2"/>
  <c r="N699" i="2"/>
  <c r="L699" i="2"/>
  <c r="I699" i="2"/>
  <c r="H699" i="2"/>
  <c r="G699" i="2"/>
  <c r="E699" i="2"/>
  <c r="D699" i="2"/>
  <c r="N698" i="2"/>
  <c r="L698" i="2"/>
  <c r="I698" i="2"/>
  <c r="H698" i="2"/>
  <c r="G698" i="2"/>
  <c r="E698" i="2"/>
  <c r="D698" i="2"/>
  <c r="N697" i="2"/>
  <c r="L697" i="2"/>
  <c r="I697" i="2"/>
  <c r="H697" i="2"/>
  <c r="G697" i="2"/>
  <c r="E697" i="2"/>
  <c r="D697" i="2"/>
  <c r="I696" i="2"/>
  <c r="H696" i="2"/>
  <c r="G696" i="2"/>
  <c r="E696" i="2"/>
  <c r="D696" i="2"/>
  <c r="N695" i="2"/>
  <c r="L695" i="2"/>
  <c r="I695" i="2"/>
  <c r="H695" i="2"/>
  <c r="G695" i="2"/>
  <c r="E695" i="2"/>
  <c r="D695" i="2"/>
  <c r="N694" i="2"/>
  <c r="L694" i="2"/>
  <c r="I694" i="2"/>
  <c r="H694" i="2"/>
  <c r="G694" i="2"/>
  <c r="E694" i="2"/>
  <c r="D694" i="2"/>
  <c r="I693" i="2"/>
  <c r="H693" i="2"/>
  <c r="G693" i="2"/>
  <c r="E693" i="2"/>
  <c r="D693" i="2"/>
  <c r="N691" i="2"/>
  <c r="L691" i="2"/>
  <c r="I691" i="2"/>
  <c r="H691" i="2"/>
  <c r="G691" i="2"/>
  <c r="E691" i="2"/>
  <c r="D691" i="2"/>
  <c r="N690" i="2"/>
  <c r="L690" i="2"/>
  <c r="I690" i="2"/>
  <c r="H690" i="2"/>
  <c r="G690" i="2"/>
  <c r="E690" i="2"/>
  <c r="D690" i="2"/>
  <c r="N689" i="2"/>
  <c r="L689" i="2"/>
  <c r="I689" i="2"/>
  <c r="H689" i="2"/>
  <c r="G689" i="2"/>
  <c r="E689" i="2"/>
  <c r="D689" i="2"/>
  <c r="N688" i="2"/>
  <c r="L688" i="2"/>
  <c r="I688" i="2"/>
  <c r="H688" i="2"/>
  <c r="G688" i="2"/>
  <c r="E688" i="2"/>
  <c r="D688" i="2"/>
  <c r="N687" i="2"/>
  <c r="L687" i="2"/>
  <c r="I687" i="2"/>
  <c r="H687" i="2"/>
  <c r="G687" i="2"/>
  <c r="E687" i="2"/>
  <c r="D687" i="2"/>
  <c r="N686" i="2"/>
  <c r="L686" i="2"/>
  <c r="I686" i="2"/>
  <c r="H686" i="2"/>
  <c r="G686" i="2"/>
  <c r="E686" i="2"/>
  <c r="D686" i="2"/>
  <c r="W684" i="2"/>
  <c r="V684" i="2"/>
  <c r="U684" i="2"/>
  <c r="T684" i="2"/>
  <c r="S684" i="2"/>
  <c r="R684" i="2"/>
  <c r="Q684" i="2"/>
  <c r="P684" i="2"/>
  <c r="W683" i="2"/>
  <c r="V683" i="2"/>
  <c r="U683" i="2"/>
  <c r="T683" i="2"/>
  <c r="S683" i="2"/>
  <c r="R683" i="2"/>
  <c r="Q683" i="2"/>
  <c r="P683" i="2"/>
  <c r="W682" i="2"/>
  <c r="V682" i="2"/>
  <c r="U682" i="2"/>
  <c r="T682" i="2"/>
  <c r="S682" i="2"/>
  <c r="R682" i="2"/>
  <c r="Q682" i="2"/>
  <c r="P682" i="2"/>
  <c r="W681" i="2"/>
  <c r="V681" i="2"/>
  <c r="U681" i="2"/>
  <c r="T681" i="2"/>
  <c r="S681" i="2"/>
  <c r="R681" i="2"/>
  <c r="Q681" i="2"/>
  <c r="P681" i="2"/>
  <c r="W680" i="2"/>
  <c r="V680" i="2"/>
  <c r="U680" i="2"/>
  <c r="T680" i="2"/>
  <c r="S680" i="2"/>
  <c r="R680" i="2"/>
  <c r="Q680" i="2"/>
  <c r="P680" i="2"/>
  <c r="W679" i="2"/>
  <c r="V679" i="2"/>
  <c r="U679" i="2"/>
  <c r="T679" i="2"/>
  <c r="S679" i="2"/>
  <c r="R679" i="2"/>
  <c r="Q679" i="2"/>
  <c r="P679" i="2"/>
  <c r="W678" i="2"/>
  <c r="V678" i="2"/>
  <c r="U678" i="2"/>
  <c r="T678" i="2"/>
  <c r="S678" i="2"/>
  <c r="R678" i="2"/>
  <c r="Q678" i="2"/>
  <c r="P678" i="2"/>
  <c r="N677" i="2"/>
  <c r="L677" i="2"/>
  <c r="I677" i="2"/>
  <c r="H677" i="2"/>
  <c r="G677" i="2"/>
  <c r="E677" i="2"/>
  <c r="D677" i="2"/>
  <c r="W676" i="2"/>
  <c r="V676" i="2"/>
  <c r="U676" i="2"/>
  <c r="T676" i="2"/>
  <c r="S676" i="2"/>
  <c r="R676" i="2"/>
  <c r="Q676" i="2"/>
  <c r="P676" i="2"/>
  <c r="W675" i="2"/>
  <c r="V675" i="2"/>
  <c r="U675" i="2"/>
  <c r="T675" i="2"/>
  <c r="S675" i="2"/>
  <c r="R675" i="2"/>
  <c r="Q675" i="2"/>
  <c r="P675" i="2"/>
  <c r="W674" i="2"/>
  <c r="V674" i="2"/>
  <c r="U674" i="2"/>
  <c r="T674" i="2"/>
  <c r="S674" i="2"/>
  <c r="R674" i="2"/>
  <c r="Q674" i="2"/>
  <c r="P674" i="2"/>
  <c r="W673" i="2"/>
  <c r="V673" i="2"/>
  <c r="U673" i="2"/>
  <c r="T673" i="2"/>
  <c r="S673" i="2"/>
  <c r="R673" i="2"/>
  <c r="Q673" i="2"/>
  <c r="P673" i="2"/>
  <c r="W672" i="2"/>
  <c r="V672" i="2"/>
  <c r="U672" i="2"/>
  <c r="T672" i="2"/>
  <c r="S672" i="2"/>
  <c r="R672" i="2"/>
  <c r="Q672" i="2"/>
  <c r="P672" i="2"/>
  <c r="W671" i="2"/>
  <c r="V671" i="2"/>
  <c r="U671" i="2"/>
  <c r="T671" i="2"/>
  <c r="S671" i="2"/>
  <c r="R671" i="2"/>
  <c r="Q671" i="2"/>
  <c r="P671" i="2"/>
  <c r="W670" i="2"/>
  <c r="V670" i="2"/>
  <c r="U670" i="2"/>
  <c r="T670" i="2"/>
  <c r="S670" i="2"/>
  <c r="R670" i="2"/>
  <c r="Q670" i="2"/>
  <c r="P670" i="2"/>
  <c r="W669" i="2"/>
  <c r="V669" i="2"/>
  <c r="U669" i="2"/>
  <c r="T669" i="2"/>
  <c r="S669" i="2"/>
  <c r="R669" i="2"/>
  <c r="Q669" i="2"/>
  <c r="P669" i="2"/>
  <c r="W668" i="2"/>
  <c r="V668" i="2"/>
  <c r="U668" i="2"/>
  <c r="T668" i="2"/>
  <c r="S668" i="2"/>
  <c r="R668" i="2"/>
  <c r="Q668" i="2"/>
  <c r="P668" i="2"/>
  <c r="W667" i="2"/>
  <c r="V667" i="2"/>
  <c r="U667" i="2"/>
  <c r="T667" i="2"/>
  <c r="S667" i="2"/>
  <c r="R667" i="2"/>
  <c r="Q667" i="2"/>
  <c r="P667" i="2"/>
  <c r="W666" i="2"/>
  <c r="V666" i="2"/>
  <c r="U666" i="2"/>
  <c r="T666" i="2"/>
  <c r="S666" i="2"/>
  <c r="R666" i="2"/>
  <c r="Q666" i="2"/>
  <c r="P666" i="2"/>
  <c r="W665" i="2"/>
  <c r="V665" i="2"/>
  <c r="U665" i="2"/>
  <c r="T665" i="2"/>
  <c r="S665" i="2"/>
  <c r="R665" i="2"/>
  <c r="Q665" i="2"/>
  <c r="P665" i="2"/>
  <c r="W664" i="2"/>
  <c r="V664" i="2"/>
  <c r="U664" i="2"/>
  <c r="T664" i="2"/>
  <c r="S664" i="2"/>
  <c r="R664" i="2"/>
  <c r="Q664" i="2"/>
  <c r="P664" i="2"/>
  <c r="W663" i="2"/>
  <c r="V663" i="2"/>
  <c r="U663" i="2"/>
  <c r="T663" i="2"/>
  <c r="S663" i="2"/>
  <c r="R663" i="2"/>
  <c r="Q663" i="2"/>
  <c r="P663" i="2"/>
  <c r="W662" i="2"/>
  <c r="V662" i="2"/>
  <c r="U662" i="2"/>
  <c r="T662" i="2"/>
  <c r="S662" i="2"/>
  <c r="R662" i="2"/>
  <c r="Q662" i="2"/>
  <c r="P662" i="2"/>
  <c r="W661" i="2"/>
  <c r="V661" i="2"/>
  <c r="U661" i="2"/>
  <c r="T661" i="2"/>
  <c r="S661" i="2"/>
  <c r="R661" i="2"/>
  <c r="Q661" i="2"/>
  <c r="P661" i="2"/>
  <c r="W660" i="2"/>
  <c r="V660" i="2"/>
  <c r="U660" i="2"/>
  <c r="T660" i="2"/>
  <c r="S660" i="2"/>
  <c r="R660" i="2"/>
  <c r="Q660" i="2"/>
  <c r="P660" i="2"/>
  <c r="W659" i="2"/>
  <c r="V659" i="2"/>
  <c r="U659" i="2"/>
  <c r="T659" i="2"/>
  <c r="S659" i="2"/>
  <c r="R659" i="2"/>
  <c r="Q659" i="2"/>
  <c r="P659" i="2"/>
  <c r="W658" i="2"/>
  <c r="V658" i="2"/>
  <c r="U658" i="2"/>
  <c r="T658" i="2"/>
  <c r="S658" i="2"/>
  <c r="R658" i="2"/>
  <c r="Q658" i="2"/>
  <c r="P658" i="2"/>
  <c r="W657" i="2"/>
  <c r="V657" i="2"/>
  <c r="U657" i="2"/>
  <c r="T657" i="2"/>
  <c r="S657" i="2"/>
  <c r="R657" i="2"/>
  <c r="Q657" i="2"/>
  <c r="P657" i="2"/>
  <c r="W656" i="2"/>
  <c r="V656" i="2"/>
  <c r="U656" i="2"/>
  <c r="T656" i="2"/>
  <c r="S656" i="2"/>
  <c r="R656" i="2"/>
  <c r="Q656" i="2"/>
  <c r="P656" i="2"/>
  <c r="N655" i="2"/>
  <c r="L655" i="2"/>
  <c r="I655" i="2"/>
  <c r="H655" i="2"/>
  <c r="G655" i="2"/>
  <c r="E655" i="2"/>
  <c r="D655" i="2"/>
  <c r="W654" i="2"/>
  <c r="V654" i="2"/>
  <c r="U654" i="2"/>
  <c r="T654" i="2"/>
  <c r="S654" i="2"/>
  <c r="R654" i="2"/>
  <c r="Q654" i="2"/>
  <c r="P654" i="2"/>
  <c r="W653" i="2"/>
  <c r="V653" i="2"/>
  <c r="U653" i="2"/>
  <c r="T653" i="2"/>
  <c r="S653" i="2"/>
  <c r="R653" i="2"/>
  <c r="Q653" i="2"/>
  <c r="P653" i="2"/>
  <c r="W652" i="2"/>
  <c r="V652" i="2"/>
  <c r="U652" i="2"/>
  <c r="T652" i="2"/>
  <c r="S652" i="2"/>
  <c r="R652" i="2"/>
  <c r="Q652" i="2"/>
  <c r="P652" i="2"/>
  <c r="W651" i="2"/>
  <c r="V651" i="2"/>
  <c r="U651" i="2"/>
  <c r="T651" i="2"/>
  <c r="S651" i="2"/>
  <c r="R651" i="2"/>
  <c r="Q651" i="2"/>
  <c r="P651" i="2"/>
  <c r="W650" i="2"/>
  <c r="V650" i="2"/>
  <c r="U650" i="2"/>
  <c r="T650" i="2"/>
  <c r="S650" i="2"/>
  <c r="R650" i="2"/>
  <c r="Q650" i="2"/>
  <c r="P650" i="2"/>
  <c r="W649" i="2"/>
  <c r="V649" i="2"/>
  <c r="U649" i="2"/>
  <c r="T649" i="2"/>
  <c r="S649" i="2"/>
  <c r="R649" i="2"/>
  <c r="Q649" i="2"/>
  <c r="P649" i="2"/>
  <c r="W647" i="2"/>
  <c r="V647" i="2"/>
  <c r="U647" i="2"/>
  <c r="T647" i="2"/>
  <c r="S647" i="2"/>
  <c r="R647" i="2"/>
  <c r="Q647" i="2"/>
  <c r="P647" i="2"/>
  <c r="W646" i="2"/>
  <c r="V646" i="2"/>
  <c r="U646" i="2"/>
  <c r="T646" i="2"/>
  <c r="S646" i="2"/>
  <c r="R646" i="2"/>
  <c r="Q646" i="2"/>
  <c r="P646" i="2"/>
  <c r="W645" i="2"/>
  <c r="V645" i="2"/>
  <c r="U645" i="2"/>
  <c r="T645" i="2"/>
  <c r="S645" i="2"/>
  <c r="R645" i="2"/>
  <c r="Q645" i="2"/>
  <c r="P645" i="2"/>
  <c r="W644" i="2"/>
  <c r="V644" i="2"/>
  <c r="U644" i="2"/>
  <c r="T644" i="2"/>
  <c r="S644" i="2"/>
  <c r="R644" i="2"/>
  <c r="Q644" i="2"/>
  <c r="P644" i="2"/>
  <c r="W643" i="2"/>
  <c r="V643" i="2"/>
  <c r="U643" i="2"/>
  <c r="T643" i="2"/>
  <c r="S643" i="2"/>
  <c r="R643" i="2"/>
  <c r="Q643" i="2"/>
  <c r="P643" i="2"/>
  <c r="W642" i="2"/>
  <c r="V642" i="2"/>
  <c r="U642" i="2"/>
  <c r="T642" i="2"/>
  <c r="S642" i="2"/>
  <c r="R642" i="2"/>
  <c r="Q642" i="2"/>
  <c r="P642" i="2"/>
  <c r="W641" i="2"/>
  <c r="V641" i="2"/>
  <c r="U641" i="2"/>
  <c r="T641" i="2"/>
  <c r="S641" i="2"/>
  <c r="R641" i="2"/>
  <c r="Q641" i="2"/>
  <c r="P641" i="2"/>
  <c r="N640" i="2"/>
  <c r="L640" i="2"/>
  <c r="I640" i="2"/>
  <c r="H640" i="2"/>
  <c r="G640" i="2"/>
  <c r="E640" i="2"/>
  <c r="D640" i="2"/>
  <c r="W639" i="2"/>
  <c r="V639" i="2"/>
  <c r="U639" i="2"/>
  <c r="T639" i="2"/>
  <c r="S639" i="2"/>
  <c r="R639" i="2"/>
  <c r="Q639" i="2"/>
  <c r="P639" i="2"/>
  <c r="W638" i="2"/>
  <c r="V638" i="2"/>
  <c r="U638" i="2"/>
  <c r="T638" i="2"/>
  <c r="S638" i="2"/>
  <c r="R638" i="2"/>
  <c r="Q638" i="2"/>
  <c r="P638" i="2"/>
  <c r="W637" i="2"/>
  <c r="V637" i="2"/>
  <c r="U637" i="2"/>
  <c r="T637" i="2"/>
  <c r="S637" i="2"/>
  <c r="R637" i="2"/>
  <c r="Q637" i="2"/>
  <c r="P637" i="2"/>
  <c r="W636" i="2"/>
  <c r="V636" i="2"/>
  <c r="U636" i="2"/>
  <c r="T636" i="2"/>
  <c r="S636" i="2"/>
  <c r="R636" i="2"/>
  <c r="Q636" i="2"/>
  <c r="P636" i="2"/>
  <c r="W635" i="2"/>
  <c r="V635" i="2"/>
  <c r="U635" i="2"/>
  <c r="T635" i="2"/>
  <c r="S635" i="2"/>
  <c r="R635" i="2"/>
  <c r="Q635" i="2"/>
  <c r="P635" i="2"/>
  <c r="W634" i="2"/>
  <c r="V634" i="2"/>
  <c r="U634" i="2"/>
  <c r="T634" i="2"/>
  <c r="S634" i="2"/>
  <c r="R634" i="2"/>
  <c r="Q634" i="2"/>
  <c r="P634" i="2"/>
  <c r="W633" i="2"/>
  <c r="V633" i="2"/>
  <c r="U633" i="2"/>
  <c r="T633" i="2"/>
  <c r="S633" i="2"/>
  <c r="R633" i="2"/>
  <c r="Q633" i="2"/>
  <c r="P633" i="2"/>
  <c r="W632" i="2"/>
  <c r="V632" i="2"/>
  <c r="U632" i="2"/>
  <c r="T632" i="2"/>
  <c r="S632" i="2"/>
  <c r="R632" i="2"/>
  <c r="Q632" i="2"/>
  <c r="P632" i="2"/>
  <c r="W631" i="2"/>
  <c r="V631" i="2"/>
  <c r="U631" i="2"/>
  <c r="T631" i="2"/>
  <c r="S631" i="2"/>
  <c r="R631" i="2"/>
  <c r="Q631" i="2"/>
  <c r="P631" i="2"/>
  <c r="W630" i="2"/>
  <c r="V630" i="2"/>
  <c r="U630" i="2"/>
  <c r="T630" i="2"/>
  <c r="S630" i="2"/>
  <c r="R630" i="2"/>
  <c r="Q630" i="2"/>
  <c r="P630" i="2"/>
  <c r="W629" i="2"/>
  <c r="V629" i="2"/>
  <c r="U629" i="2"/>
  <c r="T629" i="2"/>
  <c r="S629" i="2"/>
  <c r="R629" i="2"/>
  <c r="Q629" i="2"/>
  <c r="P629" i="2"/>
  <c r="W628" i="2"/>
  <c r="V628" i="2"/>
  <c r="U628" i="2"/>
  <c r="T628" i="2"/>
  <c r="S628" i="2"/>
  <c r="R628" i="2"/>
  <c r="Q628" i="2"/>
  <c r="P628" i="2"/>
  <c r="W627" i="2"/>
  <c r="V627" i="2"/>
  <c r="U627" i="2"/>
  <c r="T627" i="2"/>
  <c r="S627" i="2"/>
  <c r="R627" i="2"/>
  <c r="Q627" i="2"/>
  <c r="P627" i="2"/>
  <c r="W626" i="2"/>
  <c r="V626" i="2"/>
  <c r="U626" i="2"/>
  <c r="T626" i="2"/>
  <c r="S626" i="2"/>
  <c r="R626" i="2"/>
  <c r="Q626" i="2"/>
  <c r="P626" i="2"/>
  <c r="W625" i="2"/>
  <c r="V625" i="2"/>
  <c r="U625" i="2"/>
  <c r="T625" i="2"/>
  <c r="S625" i="2"/>
  <c r="R625" i="2"/>
  <c r="Q625" i="2"/>
  <c r="P625" i="2"/>
  <c r="W624" i="2"/>
  <c r="V624" i="2"/>
  <c r="U624" i="2"/>
  <c r="T624" i="2"/>
  <c r="S624" i="2"/>
  <c r="R624" i="2"/>
  <c r="Q624" i="2"/>
  <c r="P624" i="2"/>
  <c r="W623" i="2"/>
  <c r="V623" i="2"/>
  <c r="U623" i="2"/>
  <c r="T623" i="2"/>
  <c r="S623" i="2"/>
  <c r="R623" i="2"/>
  <c r="Q623" i="2"/>
  <c r="P623" i="2"/>
  <c r="W622" i="2"/>
  <c r="V622" i="2"/>
  <c r="U622" i="2"/>
  <c r="T622" i="2"/>
  <c r="S622" i="2"/>
  <c r="R622" i="2"/>
  <c r="Q622" i="2"/>
  <c r="P622" i="2"/>
  <c r="W621" i="2"/>
  <c r="V621" i="2"/>
  <c r="U621" i="2"/>
  <c r="T621" i="2"/>
  <c r="S621" i="2"/>
  <c r="R621" i="2"/>
  <c r="Q621" i="2"/>
  <c r="P621" i="2"/>
  <c r="W620" i="2"/>
  <c r="V620" i="2"/>
  <c r="U620" i="2"/>
  <c r="T620" i="2"/>
  <c r="S620" i="2"/>
  <c r="R620" i="2"/>
  <c r="Q620" i="2"/>
  <c r="P620" i="2"/>
  <c r="W619" i="2"/>
  <c r="V619" i="2"/>
  <c r="U619" i="2"/>
  <c r="T619" i="2"/>
  <c r="S619" i="2"/>
  <c r="R619" i="2"/>
  <c r="Q619" i="2"/>
  <c r="P619" i="2"/>
  <c r="N618" i="2"/>
  <c r="L618" i="2"/>
  <c r="I618" i="2"/>
  <c r="H618" i="2"/>
  <c r="G618" i="2"/>
  <c r="E618" i="2"/>
  <c r="D618" i="2"/>
  <c r="W617" i="2"/>
  <c r="V617" i="2"/>
  <c r="U617" i="2"/>
  <c r="T617" i="2"/>
  <c r="S617" i="2"/>
  <c r="R617" i="2"/>
  <c r="Q617" i="2"/>
  <c r="P617" i="2"/>
  <c r="W616" i="2"/>
  <c r="V616" i="2"/>
  <c r="U616" i="2"/>
  <c r="T616" i="2"/>
  <c r="S616" i="2"/>
  <c r="R616" i="2"/>
  <c r="Q616" i="2"/>
  <c r="P616" i="2"/>
  <c r="W615" i="2"/>
  <c r="V615" i="2"/>
  <c r="U615" i="2"/>
  <c r="T615" i="2"/>
  <c r="S615" i="2"/>
  <c r="R615" i="2"/>
  <c r="Q615" i="2"/>
  <c r="P615" i="2"/>
  <c r="W614" i="2"/>
  <c r="V614" i="2"/>
  <c r="U614" i="2"/>
  <c r="T614" i="2"/>
  <c r="S614" i="2"/>
  <c r="R614" i="2"/>
  <c r="Q614" i="2"/>
  <c r="P614" i="2"/>
  <c r="W613" i="2"/>
  <c r="V613" i="2"/>
  <c r="U613" i="2"/>
  <c r="T613" i="2"/>
  <c r="S613" i="2"/>
  <c r="R613" i="2"/>
  <c r="Q613" i="2"/>
  <c r="P613" i="2"/>
  <c r="W612" i="2"/>
  <c r="V612" i="2"/>
  <c r="U612" i="2"/>
  <c r="T612" i="2"/>
  <c r="S612" i="2"/>
  <c r="R612" i="2"/>
  <c r="Q612" i="2"/>
  <c r="P612" i="2"/>
  <c r="W610" i="2"/>
  <c r="V610" i="2"/>
  <c r="U610" i="2"/>
  <c r="T610" i="2"/>
  <c r="S610" i="2"/>
  <c r="R610" i="2"/>
  <c r="Q610" i="2"/>
  <c r="P610" i="2"/>
  <c r="W609" i="2"/>
  <c r="V609" i="2"/>
  <c r="U609" i="2"/>
  <c r="T609" i="2"/>
  <c r="S609" i="2"/>
  <c r="R609" i="2"/>
  <c r="Q609" i="2"/>
  <c r="P609" i="2"/>
  <c r="W608" i="2"/>
  <c r="V608" i="2"/>
  <c r="U608" i="2"/>
  <c r="T608" i="2"/>
  <c r="S608" i="2"/>
  <c r="R608" i="2"/>
  <c r="Q608" i="2"/>
  <c r="P608" i="2"/>
  <c r="W607" i="2"/>
  <c r="V607" i="2"/>
  <c r="U607" i="2"/>
  <c r="T607" i="2"/>
  <c r="S607" i="2"/>
  <c r="R607" i="2"/>
  <c r="Q607" i="2"/>
  <c r="P607" i="2"/>
  <c r="W606" i="2"/>
  <c r="V606" i="2"/>
  <c r="U606" i="2"/>
  <c r="T606" i="2"/>
  <c r="S606" i="2"/>
  <c r="R606" i="2"/>
  <c r="Q606" i="2"/>
  <c r="P606" i="2"/>
  <c r="W605" i="2"/>
  <c r="V605" i="2"/>
  <c r="U605" i="2"/>
  <c r="T605" i="2"/>
  <c r="S605" i="2"/>
  <c r="R605" i="2"/>
  <c r="Q605" i="2"/>
  <c r="P605" i="2"/>
  <c r="Q604" i="2"/>
  <c r="P604" i="2"/>
  <c r="N715" i="2"/>
  <c r="L603" i="2"/>
  <c r="L574" i="2" s="1"/>
  <c r="I603" i="2"/>
  <c r="H603" i="2"/>
  <c r="G603" i="2"/>
  <c r="E603" i="2"/>
  <c r="D603" i="2"/>
  <c r="W602" i="2"/>
  <c r="V602" i="2"/>
  <c r="U602" i="2"/>
  <c r="T602" i="2"/>
  <c r="S602" i="2"/>
  <c r="R602" i="2"/>
  <c r="Q602" i="2"/>
  <c r="P602" i="2"/>
  <c r="W601" i="2"/>
  <c r="V601" i="2"/>
  <c r="U601" i="2"/>
  <c r="T601" i="2"/>
  <c r="S601" i="2"/>
  <c r="R601" i="2"/>
  <c r="Q601" i="2"/>
  <c r="P601" i="2"/>
  <c r="W600" i="2"/>
  <c r="V600" i="2"/>
  <c r="U600" i="2"/>
  <c r="T600" i="2"/>
  <c r="S600" i="2"/>
  <c r="R600" i="2"/>
  <c r="Q600" i="2"/>
  <c r="P600" i="2"/>
  <c r="W599" i="2"/>
  <c r="V599" i="2"/>
  <c r="U599" i="2"/>
  <c r="T599" i="2"/>
  <c r="S599" i="2"/>
  <c r="R599" i="2"/>
  <c r="Q599" i="2"/>
  <c r="P599" i="2"/>
  <c r="W598" i="2"/>
  <c r="V598" i="2"/>
  <c r="U598" i="2"/>
  <c r="T598" i="2"/>
  <c r="S598" i="2"/>
  <c r="R598" i="2"/>
  <c r="Q598" i="2"/>
  <c r="P598" i="2"/>
  <c r="W597" i="2"/>
  <c r="V597" i="2"/>
  <c r="U597" i="2"/>
  <c r="T597" i="2"/>
  <c r="S597" i="2"/>
  <c r="R597" i="2"/>
  <c r="Q597" i="2"/>
  <c r="P597" i="2"/>
  <c r="W596" i="2"/>
  <c r="V596" i="2"/>
  <c r="U596" i="2"/>
  <c r="T596" i="2"/>
  <c r="S596" i="2"/>
  <c r="R596" i="2"/>
  <c r="Q596" i="2"/>
  <c r="P596" i="2"/>
  <c r="W595" i="2"/>
  <c r="V595" i="2"/>
  <c r="U595" i="2"/>
  <c r="T595" i="2"/>
  <c r="S595" i="2"/>
  <c r="R595" i="2"/>
  <c r="Q595" i="2"/>
  <c r="P595" i="2"/>
  <c r="W594" i="2"/>
  <c r="V594" i="2"/>
  <c r="U594" i="2"/>
  <c r="T594" i="2"/>
  <c r="S594" i="2"/>
  <c r="R594" i="2"/>
  <c r="Q594" i="2"/>
  <c r="P594" i="2"/>
  <c r="H593" i="2"/>
  <c r="W592" i="2"/>
  <c r="V592" i="2"/>
  <c r="U592" i="2"/>
  <c r="T592" i="2"/>
  <c r="S592" i="2"/>
  <c r="R592" i="2"/>
  <c r="Q592" i="2"/>
  <c r="P592" i="2"/>
  <c r="W591" i="2"/>
  <c r="V591" i="2"/>
  <c r="U591" i="2"/>
  <c r="T591" i="2"/>
  <c r="S591" i="2"/>
  <c r="R591" i="2"/>
  <c r="Q591" i="2"/>
  <c r="P591" i="2"/>
  <c r="W590" i="2"/>
  <c r="V590" i="2"/>
  <c r="U590" i="2"/>
  <c r="T590" i="2"/>
  <c r="S590" i="2"/>
  <c r="R590" i="2"/>
  <c r="Q590" i="2"/>
  <c r="P590" i="2"/>
  <c r="W589" i="2"/>
  <c r="V589" i="2"/>
  <c r="U589" i="2"/>
  <c r="T589" i="2"/>
  <c r="S589" i="2"/>
  <c r="R589" i="2"/>
  <c r="Q589" i="2"/>
  <c r="P589" i="2"/>
  <c r="W588" i="2"/>
  <c r="V588" i="2"/>
  <c r="U588" i="2"/>
  <c r="T588" i="2"/>
  <c r="S588" i="2"/>
  <c r="R588" i="2"/>
  <c r="Q588" i="2"/>
  <c r="P588" i="2"/>
  <c r="W587" i="2"/>
  <c r="V587" i="2"/>
  <c r="U587" i="2"/>
  <c r="T587" i="2"/>
  <c r="S587" i="2"/>
  <c r="R587" i="2"/>
  <c r="Q587" i="2"/>
  <c r="P587" i="2"/>
  <c r="W586" i="2"/>
  <c r="V586" i="2"/>
  <c r="U586" i="2"/>
  <c r="T586" i="2"/>
  <c r="S586" i="2"/>
  <c r="R586" i="2"/>
  <c r="Q586" i="2"/>
  <c r="P586" i="2"/>
  <c r="W585" i="2"/>
  <c r="V585" i="2"/>
  <c r="U585" i="2"/>
  <c r="T585" i="2"/>
  <c r="S585" i="2"/>
  <c r="R585" i="2"/>
  <c r="Q585" i="2"/>
  <c r="P585" i="2"/>
  <c r="W584" i="2"/>
  <c r="V584" i="2"/>
  <c r="U584" i="2"/>
  <c r="T584" i="2"/>
  <c r="S584" i="2"/>
  <c r="R584" i="2"/>
  <c r="Q584" i="2"/>
  <c r="P584" i="2"/>
  <c r="W583" i="2"/>
  <c r="V583" i="2"/>
  <c r="U583" i="2"/>
  <c r="T583" i="2"/>
  <c r="S583" i="2"/>
  <c r="R583" i="2"/>
  <c r="Q583" i="2"/>
  <c r="P583" i="2"/>
  <c r="W582" i="2"/>
  <c r="V582" i="2"/>
  <c r="U582" i="2"/>
  <c r="T582" i="2"/>
  <c r="S582" i="2"/>
  <c r="R582" i="2"/>
  <c r="Q582" i="2"/>
  <c r="P582" i="2"/>
  <c r="I581" i="2"/>
  <c r="H581" i="2"/>
  <c r="G581" i="2"/>
  <c r="E581" i="2"/>
  <c r="D581" i="2"/>
  <c r="W580" i="2"/>
  <c r="V580" i="2"/>
  <c r="U580" i="2"/>
  <c r="T580" i="2"/>
  <c r="S580" i="2"/>
  <c r="R580" i="2"/>
  <c r="Q580" i="2"/>
  <c r="P580" i="2"/>
  <c r="W579" i="2"/>
  <c r="V579" i="2"/>
  <c r="U579" i="2"/>
  <c r="T579" i="2"/>
  <c r="S579" i="2"/>
  <c r="R579" i="2"/>
  <c r="Q579" i="2"/>
  <c r="P579" i="2"/>
  <c r="W578" i="2"/>
  <c r="V578" i="2"/>
  <c r="U578" i="2"/>
  <c r="T578" i="2"/>
  <c r="S578" i="2"/>
  <c r="R578" i="2"/>
  <c r="Q578" i="2"/>
  <c r="P578" i="2"/>
  <c r="W577" i="2"/>
  <c r="V577" i="2"/>
  <c r="U577" i="2"/>
  <c r="T577" i="2"/>
  <c r="S577" i="2"/>
  <c r="R577" i="2"/>
  <c r="Q577" i="2"/>
  <c r="P577" i="2"/>
  <c r="W576" i="2"/>
  <c r="V576" i="2"/>
  <c r="U576" i="2"/>
  <c r="T576" i="2"/>
  <c r="S576" i="2"/>
  <c r="R576" i="2"/>
  <c r="Q576" i="2"/>
  <c r="P576" i="2"/>
  <c r="W575" i="2"/>
  <c r="V575" i="2"/>
  <c r="U575" i="2"/>
  <c r="T575" i="2"/>
  <c r="S575" i="2"/>
  <c r="R575" i="2"/>
  <c r="Q575" i="2"/>
  <c r="P575" i="2"/>
  <c r="W573" i="2"/>
  <c r="V573" i="2"/>
  <c r="U573" i="2"/>
  <c r="T573" i="2"/>
  <c r="S573" i="2"/>
  <c r="R573" i="2"/>
  <c r="Q573" i="2"/>
  <c r="P573" i="2"/>
  <c r="W572" i="2"/>
  <c r="V572" i="2"/>
  <c r="U572" i="2"/>
  <c r="T572" i="2"/>
  <c r="S572" i="2"/>
  <c r="R572" i="2"/>
  <c r="Q572" i="2"/>
  <c r="P572" i="2"/>
  <c r="W571" i="2"/>
  <c r="V571" i="2"/>
  <c r="U571" i="2"/>
  <c r="T571" i="2"/>
  <c r="S571" i="2"/>
  <c r="R571" i="2"/>
  <c r="Q571" i="2"/>
  <c r="P571" i="2"/>
  <c r="W570" i="2"/>
  <c r="V570" i="2"/>
  <c r="U570" i="2"/>
  <c r="T570" i="2"/>
  <c r="S570" i="2"/>
  <c r="R570" i="2"/>
  <c r="Q570" i="2"/>
  <c r="P570" i="2"/>
  <c r="W569" i="2"/>
  <c r="V569" i="2"/>
  <c r="U569" i="2"/>
  <c r="T569" i="2"/>
  <c r="S569" i="2"/>
  <c r="R569" i="2"/>
  <c r="Q569" i="2"/>
  <c r="P569" i="2"/>
  <c r="W568" i="2"/>
  <c r="V568" i="2"/>
  <c r="U568" i="2"/>
  <c r="T568" i="2"/>
  <c r="S568" i="2"/>
  <c r="R568" i="2"/>
  <c r="Q568" i="2"/>
  <c r="P568" i="2"/>
  <c r="W567" i="2"/>
  <c r="V567" i="2"/>
  <c r="U567" i="2"/>
  <c r="T567" i="2"/>
  <c r="S567" i="2"/>
  <c r="R567" i="2"/>
  <c r="Q567" i="2"/>
  <c r="P567" i="2"/>
  <c r="N566" i="2"/>
  <c r="L566" i="2"/>
  <c r="I566" i="2"/>
  <c r="H566" i="2"/>
  <c r="G566" i="2"/>
  <c r="E566" i="2"/>
  <c r="D566" i="2"/>
  <c r="W565" i="2"/>
  <c r="V565" i="2"/>
  <c r="U565" i="2"/>
  <c r="T565" i="2"/>
  <c r="S565" i="2"/>
  <c r="R565" i="2"/>
  <c r="Q565" i="2"/>
  <c r="P565" i="2"/>
  <c r="W564" i="2"/>
  <c r="V564" i="2"/>
  <c r="U564" i="2"/>
  <c r="T564" i="2"/>
  <c r="S564" i="2"/>
  <c r="R564" i="2"/>
  <c r="Q564" i="2"/>
  <c r="P564" i="2"/>
  <c r="W563" i="2"/>
  <c r="V563" i="2"/>
  <c r="U563" i="2"/>
  <c r="T563" i="2"/>
  <c r="S563" i="2"/>
  <c r="R563" i="2"/>
  <c r="Q563" i="2"/>
  <c r="P563" i="2"/>
  <c r="W562" i="2"/>
  <c r="V562" i="2"/>
  <c r="U562" i="2"/>
  <c r="T562" i="2"/>
  <c r="S562" i="2"/>
  <c r="R562" i="2"/>
  <c r="Q562" i="2"/>
  <c r="P562" i="2"/>
  <c r="W561" i="2"/>
  <c r="V561" i="2"/>
  <c r="U561" i="2"/>
  <c r="T561" i="2"/>
  <c r="S561" i="2"/>
  <c r="R561" i="2"/>
  <c r="Q561" i="2"/>
  <c r="P561" i="2"/>
  <c r="W560" i="2"/>
  <c r="V560" i="2"/>
  <c r="U560" i="2"/>
  <c r="T560" i="2"/>
  <c r="S560" i="2"/>
  <c r="R560" i="2"/>
  <c r="Q560" i="2"/>
  <c r="P560" i="2"/>
  <c r="W559" i="2"/>
  <c r="V559" i="2"/>
  <c r="U559" i="2"/>
  <c r="T559" i="2"/>
  <c r="S559" i="2"/>
  <c r="R559" i="2"/>
  <c r="Q559" i="2"/>
  <c r="P559" i="2"/>
  <c r="W558" i="2"/>
  <c r="V558" i="2"/>
  <c r="U558" i="2"/>
  <c r="T558" i="2"/>
  <c r="S558" i="2"/>
  <c r="R558" i="2"/>
  <c r="Q558" i="2"/>
  <c r="P558" i="2"/>
  <c r="W557" i="2"/>
  <c r="V557" i="2"/>
  <c r="U557" i="2"/>
  <c r="T557" i="2"/>
  <c r="S557" i="2"/>
  <c r="R557" i="2"/>
  <c r="Q557" i="2"/>
  <c r="P557" i="2"/>
  <c r="W556" i="2"/>
  <c r="V556" i="2"/>
  <c r="U556" i="2"/>
  <c r="T556" i="2"/>
  <c r="S556" i="2"/>
  <c r="R556" i="2"/>
  <c r="Q556" i="2"/>
  <c r="P556" i="2"/>
  <c r="W555" i="2"/>
  <c r="V555" i="2"/>
  <c r="U555" i="2"/>
  <c r="T555" i="2"/>
  <c r="S555" i="2"/>
  <c r="R555" i="2"/>
  <c r="Q555" i="2"/>
  <c r="P555" i="2"/>
  <c r="W554" i="2"/>
  <c r="V554" i="2"/>
  <c r="U554" i="2"/>
  <c r="T554" i="2"/>
  <c r="S554" i="2"/>
  <c r="R554" i="2"/>
  <c r="Q554" i="2"/>
  <c r="P554" i="2"/>
  <c r="W553" i="2"/>
  <c r="V553" i="2"/>
  <c r="U553" i="2"/>
  <c r="T553" i="2"/>
  <c r="S553" i="2"/>
  <c r="R553" i="2"/>
  <c r="Q553" i="2"/>
  <c r="P553" i="2"/>
  <c r="W552" i="2"/>
  <c r="V552" i="2"/>
  <c r="U552" i="2"/>
  <c r="T552" i="2"/>
  <c r="S552" i="2"/>
  <c r="R552" i="2"/>
  <c r="Q552" i="2"/>
  <c r="P552" i="2"/>
  <c r="W551" i="2"/>
  <c r="V551" i="2"/>
  <c r="U551" i="2"/>
  <c r="T551" i="2"/>
  <c r="S551" i="2"/>
  <c r="R551" i="2"/>
  <c r="Q551" i="2"/>
  <c r="P551" i="2"/>
  <c r="W550" i="2"/>
  <c r="V550" i="2"/>
  <c r="U550" i="2"/>
  <c r="T550" i="2"/>
  <c r="S550" i="2"/>
  <c r="R550" i="2"/>
  <c r="Q550" i="2"/>
  <c r="P550" i="2"/>
  <c r="W549" i="2"/>
  <c r="V549" i="2"/>
  <c r="U549" i="2"/>
  <c r="T549" i="2"/>
  <c r="S549" i="2"/>
  <c r="R549" i="2"/>
  <c r="Q549" i="2"/>
  <c r="P549" i="2"/>
  <c r="W548" i="2"/>
  <c r="V548" i="2"/>
  <c r="U548" i="2"/>
  <c r="T548" i="2"/>
  <c r="S548" i="2"/>
  <c r="R548" i="2"/>
  <c r="Q548" i="2"/>
  <c r="P548" i="2"/>
  <c r="W547" i="2"/>
  <c r="V547" i="2"/>
  <c r="U547" i="2"/>
  <c r="T547" i="2"/>
  <c r="S547" i="2"/>
  <c r="R547" i="2"/>
  <c r="Q547" i="2"/>
  <c r="P547" i="2"/>
  <c r="W546" i="2"/>
  <c r="V546" i="2"/>
  <c r="U546" i="2"/>
  <c r="T546" i="2"/>
  <c r="S546" i="2"/>
  <c r="R546" i="2"/>
  <c r="Q546" i="2"/>
  <c r="P546" i="2"/>
  <c r="W545" i="2"/>
  <c r="V545" i="2"/>
  <c r="U545" i="2"/>
  <c r="T545" i="2"/>
  <c r="S545" i="2"/>
  <c r="R545" i="2"/>
  <c r="Q545" i="2"/>
  <c r="P545" i="2"/>
  <c r="N544" i="2"/>
  <c r="L544" i="2"/>
  <c r="I544" i="2"/>
  <c r="H544" i="2"/>
  <c r="G544" i="2"/>
  <c r="E544" i="2"/>
  <c r="D544" i="2"/>
  <c r="W543" i="2"/>
  <c r="V543" i="2"/>
  <c r="U543" i="2"/>
  <c r="T543" i="2"/>
  <c r="S543" i="2"/>
  <c r="R543" i="2"/>
  <c r="Q543" i="2"/>
  <c r="P543" i="2"/>
  <c r="W542" i="2"/>
  <c r="V542" i="2"/>
  <c r="U542" i="2"/>
  <c r="T542" i="2"/>
  <c r="S542" i="2"/>
  <c r="R542" i="2"/>
  <c r="Q542" i="2"/>
  <c r="P542" i="2"/>
  <c r="W541" i="2"/>
  <c r="V541" i="2"/>
  <c r="U541" i="2"/>
  <c r="T541" i="2"/>
  <c r="S541" i="2"/>
  <c r="R541" i="2"/>
  <c r="Q541" i="2"/>
  <c r="P541" i="2"/>
  <c r="W540" i="2"/>
  <c r="V540" i="2"/>
  <c r="U540" i="2"/>
  <c r="T540" i="2"/>
  <c r="S540" i="2"/>
  <c r="R540" i="2"/>
  <c r="Q540" i="2"/>
  <c r="P540" i="2"/>
  <c r="W539" i="2"/>
  <c r="V539" i="2"/>
  <c r="U539" i="2"/>
  <c r="T539" i="2"/>
  <c r="S539" i="2"/>
  <c r="R539" i="2"/>
  <c r="Q539" i="2"/>
  <c r="P539" i="2"/>
  <c r="W538" i="2"/>
  <c r="V538" i="2"/>
  <c r="U538" i="2"/>
  <c r="T538" i="2"/>
  <c r="S538" i="2"/>
  <c r="R538" i="2"/>
  <c r="Q538" i="2"/>
  <c r="P538" i="2"/>
  <c r="D537" i="2"/>
  <c r="W536" i="2"/>
  <c r="V536" i="2"/>
  <c r="U536" i="2"/>
  <c r="T536" i="2"/>
  <c r="S536" i="2"/>
  <c r="R536" i="2"/>
  <c r="Q536" i="2"/>
  <c r="P536" i="2"/>
  <c r="W535" i="2"/>
  <c r="V535" i="2"/>
  <c r="U535" i="2"/>
  <c r="T535" i="2"/>
  <c r="S535" i="2"/>
  <c r="R535" i="2"/>
  <c r="Q535" i="2"/>
  <c r="P535" i="2"/>
  <c r="W534" i="2"/>
  <c r="V534" i="2"/>
  <c r="U534" i="2"/>
  <c r="T534" i="2"/>
  <c r="S534" i="2"/>
  <c r="R534" i="2"/>
  <c r="Q534" i="2"/>
  <c r="P534" i="2"/>
  <c r="W533" i="2"/>
  <c r="V533" i="2"/>
  <c r="U533" i="2"/>
  <c r="T533" i="2"/>
  <c r="S533" i="2"/>
  <c r="R533" i="2"/>
  <c r="Q533" i="2"/>
  <c r="P533" i="2"/>
  <c r="W532" i="2"/>
  <c r="V532" i="2"/>
  <c r="U532" i="2"/>
  <c r="T532" i="2"/>
  <c r="S532" i="2"/>
  <c r="R532" i="2"/>
  <c r="Q532" i="2"/>
  <c r="P532" i="2"/>
  <c r="W531" i="2"/>
  <c r="V531" i="2"/>
  <c r="U531" i="2"/>
  <c r="T531" i="2"/>
  <c r="S531" i="2"/>
  <c r="R531" i="2"/>
  <c r="Q531" i="2"/>
  <c r="P531" i="2"/>
  <c r="W530" i="2"/>
  <c r="V530" i="2"/>
  <c r="U530" i="2"/>
  <c r="T530" i="2"/>
  <c r="S530" i="2"/>
  <c r="R530" i="2"/>
  <c r="Q530" i="2"/>
  <c r="P530" i="2"/>
  <c r="R529" i="2"/>
  <c r="I529" i="2"/>
  <c r="G529" i="2"/>
  <c r="E529" i="2"/>
  <c r="D529" i="2"/>
  <c r="P529" i="2" s="1"/>
  <c r="W528" i="2"/>
  <c r="V528" i="2"/>
  <c r="U528" i="2"/>
  <c r="T528" i="2"/>
  <c r="S528" i="2"/>
  <c r="R528" i="2"/>
  <c r="Q528" i="2"/>
  <c r="P528" i="2"/>
  <c r="W527" i="2"/>
  <c r="V527" i="2"/>
  <c r="U527" i="2"/>
  <c r="T527" i="2"/>
  <c r="S527" i="2"/>
  <c r="R527" i="2"/>
  <c r="Q527" i="2"/>
  <c r="P527" i="2"/>
  <c r="W526" i="2"/>
  <c r="V526" i="2"/>
  <c r="U526" i="2"/>
  <c r="T526" i="2"/>
  <c r="S526" i="2"/>
  <c r="R526" i="2"/>
  <c r="Q526" i="2"/>
  <c r="P526" i="2"/>
  <c r="W525" i="2"/>
  <c r="V525" i="2"/>
  <c r="U525" i="2"/>
  <c r="T525" i="2"/>
  <c r="S525" i="2"/>
  <c r="R525" i="2"/>
  <c r="Q525" i="2"/>
  <c r="P525" i="2"/>
  <c r="W524" i="2"/>
  <c r="V524" i="2"/>
  <c r="U524" i="2"/>
  <c r="T524" i="2"/>
  <c r="S524" i="2"/>
  <c r="R524" i="2"/>
  <c r="Q524" i="2"/>
  <c r="P524" i="2"/>
  <c r="W523" i="2"/>
  <c r="V523" i="2"/>
  <c r="U523" i="2"/>
  <c r="T523" i="2"/>
  <c r="S523" i="2"/>
  <c r="R523" i="2"/>
  <c r="Q523" i="2"/>
  <c r="P523" i="2"/>
  <c r="W522" i="2"/>
  <c r="V522" i="2"/>
  <c r="U522" i="2"/>
  <c r="T522" i="2"/>
  <c r="S522" i="2"/>
  <c r="R522" i="2"/>
  <c r="Q522" i="2"/>
  <c r="P522" i="2"/>
  <c r="W521" i="2"/>
  <c r="V521" i="2"/>
  <c r="U521" i="2"/>
  <c r="T521" i="2"/>
  <c r="S521" i="2"/>
  <c r="R521" i="2"/>
  <c r="Q521" i="2"/>
  <c r="P521" i="2"/>
  <c r="W520" i="2"/>
  <c r="V520" i="2"/>
  <c r="U520" i="2"/>
  <c r="T520" i="2"/>
  <c r="S520" i="2"/>
  <c r="R520" i="2"/>
  <c r="Q520" i="2"/>
  <c r="P520" i="2"/>
  <c r="W519" i="2"/>
  <c r="V519" i="2"/>
  <c r="U519" i="2"/>
  <c r="T519" i="2"/>
  <c r="S519" i="2"/>
  <c r="R519" i="2"/>
  <c r="Q519" i="2"/>
  <c r="P519" i="2"/>
  <c r="W518" i="2"/>
  <c r="V518" i="2"/>
  <c r="U518" i="2"/>
  <c r="T518" i="2"/>
  <c r="S518" i="2"/>
  <c r="R518" i="2"/>
  <c r="Q518" i="2"/>
  <c r="P518" i="2"/>
  <c r="W517" i="2"/>
  <c r="V517" i="2"/>
  <c r="U517" i="2"/>
  <c r="T517" i="2"/>
  <c r="S517" i="2"/>
  <c r="R517" i="2"/>
  <c r="Q517" i="2"/>
  <c r="P517" i="2"/>
  <c r="W516" i="2"/>
  <c r="V516" i="2"/>
  <c r="U516" i="2"/>
  <c r="T516" i="2"/>
  <c r="S516" i="2"/>
  <c r="R516" i="2"/>
  <c r="Q516" i="2"/>
  <c r="P516" i="2"/>
  <c r="W515" i="2"/>
  <c r="V515" i="2"/>
  <c r="U515" i="2"/>
  <c r="T515" i="2"/>
  <c r="S515" i="2"/>
  <c r="R515" i="2"/>
  <c r="Q515" i="2"/>
  <c r="P515" i="2"/>
  <c r="W514" i="2"/>
  <c r="V514" i="2"/>
  <c r="U514" i="2"/>
  <c r="T514" i="2"/>
  <c r="S514" i="2"/>
  <c r="R514" i="2"/>
  <c r="Q514" i="2"/>
  <c r="P514" i="2"/>
  <c r="W513" i="2"/>
  <c r="V513" i="2"/>
  <c r="U513" i="2"/>
  <c r="T513" i="2"/>
  <c r="S513" i="2"/>
  <c r="R513" i="2"/>
  <c r="Q513" i="2"/>
  <c r="P513" i="2"/>
  <c r="W512" i="2"/>
  <c r="V512" i="2"/>
  <c r="U512" i="2"/>
  <c r="T512" i="2"/>
  <c r="S512" i="2"/>
  <c r="R512" i="2"/>
  <c r="Q512" i="2"/>
  <c r="P512" i="2"/>
  <c r="Q511" i="2"/>
  <c r="P511" i="2"/>
  <c r="W510" i="2"/>
  <c r="V510" i="2"/>
  <c r="U510" i="2"/>
  <c r="T510" i="2"/>
  <c r="S510" i="2"/>
  <c r="R510" i="2"/>
  <c r="Q510" i="2"/>
  <c r="P510" i="2"/>
  <c r="W509" i="2"/>
  <c r="V509" i="2"/>
  <c r="U509" i="2"/>
  <c r="T509" i="2"/>
  <c r="S509" i="2"/>
  <c r="R509" i="2"/>
  <c r="Q509" i="2"/>
  <c r="P509" i="2"/>
  <c r="S508" i="2"/>
  <c r="R508" i="2"/>
  <c r="Q508" i="2"/>
  <c r="P508" i="2"/>
  <c r="I507" i="2"/>
  <c r="G507" i="2"/>
  <c r="E507" i="2"/>
  <c r="D507" i="2"/>
  <c r="W506" i="2"/>
  <c r="V506" i="2"/>
  <c r="U506" i="2"/>
  <c r="T506" i="2"/>
  <c r="S506" i="2"/>
  <c r="R506" i="2"/>
  <c r="Q506" i="2"/>
  <c r="P506" i="2"/>
  <c r="W505" i="2"/>
  <c r="V505" i="2"/>
  <c r="U505" i="2"/>
  <c r="T505" i="2"/>
  <c r="S505" i="2"/>
  <c r="R505" i="2"/>
  <c r="Q505" i="2"/>
  <c r="P505" i="2"/>
  <c r="W504" i="2"/>
  <c r="V504" i="2"/>
  <c r="U504" i="2"/>
  <c r="T504" i="2"/>
  <c r="S504" i="2"/>
  <c r="R504" i="2"/>
  <c r="Q504" i="2"/>
  <c r="P504" i="2"/>
  <c r="W503" i="2"/>
  <c r="V503" i="2"/>
  <c r="U503" i="2"/>
  <c r="T503" i="2"/>
  <c r="S503" i="2"/>
  <c r="R503" i="2"/>
  <c r="Q503" i="2"/>
  <c r="P503" i="2"/>
  <c r="W502" i="2"/>
  <c r="V502" i="2"/>
  <c r="U502" i="2"/>
  <c r="T502" i="2"/>
  <c r="S502" i="2"/>
  <c r="R502" i="2"/>
  <c r="Q502" i="2"/>
  <c r="P502" i="2"/>
  <c r="W501" i="2"/>
  <c r="V501" i="2"/>
  <c r="U501" i="2"/>
  <c r="T501" i="2"/>
  <c r="S501" i="2"/>
  <c r="R501" i="2"/>
  <c r="Q501" i="2"/>
  <c r="P501" i="2"/>
  <c r="H500" i="2"/>
  <c r="W499" i="2"/>
  <c r="V499" i="2"/>
  <c r="U499" i="2"/>
  <c r="T499" i="2"/>
  <c r="S499" i="2"/>
  <c r="R499" i="2"/>
  <c r="Q499" i="2"/>
  <c r="P499" i="2"/>
  <c r="W498" i="2"/>
  <c r="V498" i="2"/>
  <c r="U498" i="2"/>
  <c r="T498" i="2"/>
  <c r="S498" i="2"/>
  <c r="R498" i="2"/>
  <c r="Q498" i="2"/>
  <c r="P498" i="2"/>
  <c r="W497" i="2"/>
  <c r="V497" i="2"/>
  <c r="U497" i="2"/>
  <c r="T497" i="2"/>
  <c r="S497" i="2"/>
  <c r="R497" i="2"/>
  <c r="Q497" i="2"/>
  <c r="P497" i="2"/>
  <c r="W496" i="2"/>
  <c r="V496" i="2"/>
  <c r="U496" i="2"/>
  <c r="T496" i="2"/>
  <c r="S496" i="2"/>
  <c r="R496" i="2"/>
  <c r="Q496" i="2"/>
  <c r="P496" i="2"/>
  <c r="W495" i="2"/>
  <c r="V495" i="2"/>
  <c r="U495" i="2"/>
  <c r="T495" i="2"/>
  <c r="S495" i="2"/>
  <c r="R495" i="2"/>
  <c r="Q495" i="2"/>
  <c r="P495" i="2"/>
  <c r="W494" i="2"/>
  <c r="V494" i="2"/>
  <c r="U494" i="2"/>
  <c r="T494" i="2"/>
  <c r="S494" i="2"/>
  <c r="R494" i="2"/>
  <c r="Q494" i="2"/>
  <c r="P494" i="2"/>
  <c r="W493" i="2"/>
  <c r="V493" i="2"/>
  <c r="U493" i="2"/>
  <c r="T493" i="2"/>
  <c r="S493" i="2"/>
  <c r="R493" i="2"/>
  <c r="Q493" i="2"/>
  <c r="P493" i="2"/>
  <c r="G492" i="2"/>
  <c r="D492" i="2"/>
  <c r="W491" i="2"/>
  <c r="V491" i="2"/>
  <c r="U491" i="2"/>
  <c r="T491" i="2"/>
  <c r="S491" i="2"/>
  <c r="R491" i="2"/>
  <c r="Q491" i="2"/>
  <c r="P491" i="2"/>
  <c r="W490" i="2"/>
  <c r="V490" i="2"/>
  <c r="U490" i="2"/>
  <c r="T490" i="2"/>
  <c r="S490" i="2"/>
  <c r="R490" i="2"/>
  <c r="Q490" i="2"/>
  <c r="P490" i="2"/>
  <c r="W489" i="2"/>
  <c r="V489" i="2"/>
  <c r="U489" i="2"/>
  <c r="T489" i="2"/>
  <c r="S489" i="2"/>
  <c r="R489" i="2"/>
  <c r="Q489" i="2"/>
  <c r="P489" i="2"/>
  <c r="W488" i="2"/>
  <c r="V488" i="2"/>
  <c r="U488" i="2"/>
  <c r="T488" i="2"/>
  <c r="S488" i="2"/>
  <c r="R488" i="2"/>
  <c r="Q488" i="2"/>
  <c r="P488" i="2"/>
  <c r="W487" i="2"/>
  <c r="V487" i="2"/>
  <c r="U487" i="2"/>
  <c r="T487" i="2"/>
  <c r="S487" i="2"/>
  <c r="R487" i="2"/>
  <c r="Q487" i="2"/>
  <c r="P487" i="2"/>
  <c r="W486" i="2"/>
  <c r="V486" i="2"/>
  <c r="U486" i="2"/>
  <c r="T486" i="2"/>
  <c r="S486" i="2"/>
  <c r="R486" i="2"/>
  <c r="Q486" i="2"/>
  <c r="P486" i="2"/>
  <c r="W485" i="2"/>
  <c r="V485" i="2"/>
  <c r="U485" i="2"/>
  <c r="T485" i="2"/>
  <c r="S485" i="2"/>
  <c r="R485" i="2"/>
  <c r="Q485" i="2"/>
  <c r="P485" i="2"/>
  <c r="W484" i="2"/>
  <c r="V484" i="2"/>
  <c r="U484" i="2"/>
  <c r="T484" i="2"/>
  <c r="S484" i="2"/>
  <c r="R484" i="2"/>
  <c r="Q484" i="2"/>
  <c r="P484" i="2"/>
  <c r="W483" i="2"/>
  <c r="V483" i="2"/>
  <c r="U483" i="2"/>
  <c r="T483" i="2"/>
  <c r="S483" i="2"/>
  <c r="R483" i="2"/>
  <c r="Q483" i="2"/>
  <c r="P483" i="2"/>
  <c r="Q482" i="2"/>
  <c r="W481" i="2"/>
  <c r="V481" i="2"/>
  <c r="U481" i="2"/>
  <c r="T481" i="2"/>
  <c r="S481" i="2"/>
  <c r="R481" i="2"/>
  <c r="Q481" i="2"/>
  <c r="P481" i="2"/>
  <c r="W480" i="2"/>
  <c r="V480" i="2"/>
  <c r="U480" i="2"/>
  <c r="T480" i="2"/>
  <c r="S480" i="2"/>
  <c r="R480" i="2"/>
  <c r="Q480" i="2"/>
  <c r="P480" i="2"/>
  <c r="W479" i="2"/>
  <c r="V479" i="2"/>
  <c r="U479" i="2"/>
  <c r="T479" i="2"/>
  <c r="S479" i="2"/>
  <c r="R479" i="2"/>
  <c r="Q479" i="2"/>
  <c r="P479" i="2"/>
  <c r="W478" i="2"/>
  <c r="V478" i="2"/>
  <c r="U478" i="2"/>
  <c r="T478" i="2"/>
  <c r="S478" i="2"/>
  <c r="R478" i="2"/>
  <c r="Q478" i="2"/>
  <c r="P478" i="2"/>
  <c r="W477" i="2"/>
  <c r="V477" i="2"/>
  <c r="U477" i="2"/>
  <c r="T477" i="2"/>
  <c r="S477" i="2"/>
  <c r="R477" i="2"/>
  <c r="Q477" i="2"/>
  <c r="P477" i="2"/>
  <c r="W476" i="2"/>
  <c r="V476" i="2"/>
  <c r="U476" i="2"/>
  <c r="T476" i="2"/>
  <c r="S476" i="2"/>
  <c r="R476" i="2"/>
  <c r="Q476" i="2"/>
  <c r="P476" i="2"/>
  <c r="W475" i="2"/>
  <c r="V475" i="2"/>
  <c r="U475" i="2"/>
  <c r="T475" i="2"/>
  <c r="S475" i="2"/>
  <c r="R475" i="2"/>
  <c r="Q475" i="2"/>
  <c r="P475" i="2"/>
  <c r="Q474" i="2"/>
  <c r="P474" i="2"/>
  <c r="W473" i="2"/>
  <c r="V473" i="2"/>
  <c r="U473" i="2"/>
  <c r="T473" i="2"/>
  <c r="S473" i="2"/>
  <c r="R473" i="2"/>
  <c r="Q473" i="2"/>
  <c r="P473" i="2"/>
  <c r="W472" i="2"/>
  <c r="V472" i="2"/>
  <c r="U472" i="2"/>
  <c r="T472" i="2"/>
  <c r="S472" i="2"/>
  <c r="R472" i="2"/>
  <c r="Q472" i="2"/>
  <c r="P472" i="2"/>
  <c r="W471" i="2"/>
  <c r="V471" i="2"/>
  <c r="U471" i="2"/>
  <c r="T471" i="2"/>
  <c r="S471" i="2"/>
  <c r="R471" i="2"/>
  <c r="Q471" i="2"/>
  <c r="P471" i="2"/>
  <c r="I470" i="2"/>
  <c r="H470" i="2"/>
  <c r="G470" i="2"/>
  <c r="E470" i="2"/>
  <c r="E463" i="2" s="1"/>
  <c r="D470" i="2"/>
  <c r="W469" i="2"/>
  <c r="V469" i="2"/>
  <c r="U469" i="2"/>
  <c r="T469" i="2"/>
  <c r="S469" i="2"/>
  <c r="R469" i="2"/>
  <c r="Q469" i="2"/>
  <c r="P469" i="2"/>
  <c r="W468" i="2"/>
  <c r="V468" i="2"/>
  <c r="U468" i="2"/>
  <c r="T468" i="2"/>
  <c r="S468" i="2"/>
  <c r="R468" i="2"/>
  <c r="Q468" i="2"/>
  <c r="P468" i="2"/>
  <c r="W467" i="2"/>
  <c r="V467" i="2"/>
  <c r="U467" i="2"/>
  <c r="T467" i="2"/>
  <c r="S467" i="2"/>
  <c r="R467" i="2"/>
  <c r="Q467" i="2"/>
  <c r="P467" i="2"/>
  <c r="W466" i="2"/>
  <c r="V466" i="2"/>
  <c r="U466" i="2"/>
  <c r="T466" i="2"/>
  <c r="S466" i="2"/>
  <c r="R466" i="2"/>
  <c r="Q466" i="2"/>
  <c r="P466" i="2"/>
  <c r="W465" i="2"/>
  <c r="V465" i="2"/>
  <c r="U465" i="2"/>
  <c r="T465" i="2"/>
  <c r="S465" i="2"/>
  <c r="R465" i="2"/>
  <c r="Q465" i="2"/>
  <c r="P465" i="2"/>
  <c r="W464" i="2"/>
  <c r="V464" i="2"/>
  <c r="U464" i="2"/>
  <c r="T464" i="2"/>
  <c r="S464" i="2"/>
  <c r="R464" i="2"/>
  <c r="Q464" i="2"/>
  <c r="P464" i="2"/>
  <c r="W462" i="2"/>
  <c r="V462" i="2"/>
  <c r="U462" i="2"/>
  <c r="T462" i="2"/>
  <c r="S462" i="2"/>
  <c r="R462" i="2"/>
  <c r="Q462" i="2"/>
  <c r="P462" i="2"/>
  <c r="W461" i="2"/>
  <c r="V461" i="2"/>
  <c r="U461" i="2"/>
  <c r="T461" i="2"/>
  <c r="S461" i="2"/>
  <c r="R461" i="2"/>
  <c r="Q461" i="2"/>
  <c r="P461" i="2"/>
  <c r="W460" i="2"/>
  <c r="V460" i="2"/>
  <c r="U460" i="2"/>
  <c r="T460" i="2"/>
  <c r="S460" i="2"/>
  <c r="R460" i="2"/>
  <c r="Q460" i="2"/>
  <c r="P460" i="2"/>
  <c r="W459" i="2"/>
  <c r="V459" i="2"/>
  <c r="U459" i="2"/>
  <c r="T459" i="2"/>
  <c r="S459" i="2"/>
  <c r="R459" i="2"/>
  <c r="Q459" i="2"/>
  <c r="P459" i="2"/>
  <c r="W458" i="2"/>
  <c r="V458" i="2"/>
  <c r="U458" i="2"/>
  <c r="T458" i="2"/>
  <c r="S458" i="2"/>
  <c r="R458" i="2"/>
  <c r="Q458" i="2"/>
  <c r="P458" i="2"/>
  <c r="W457" i="2"/>
  <c r="V457" i="2"/>
  <c r="U457" i="2"/>
  <c r="T457" i="2"/>
  <c r="S457" i="2"/>
  <c r="R457" i="2"/>
  <c r="Q457" i="2"/>
  <c r="P457" i="2"/>
  <c r="W456" i="2"/>
  <c r="V456" i="2"/>
  <c r="U456" i="2"/>
  <c r="T456" i="2"/>
  <c r="S456" i="2"/>
  <c r="R456" i="2"/>
  <c r="Q456" i="2"/>
  <c r="P456" i="2"/>
  <c r="W455" i="2"/>
  <c r="V455" i="2"/>
  <c r="U455" i="2"/>
  <c r="T455" i="2"/>
  <c r="S455" i="2"/>
  <c r="R455" i="2"/>
  <c r="Q455" i="2"/>
  <c r="P455" i="2"/>
  <c r="W454" i="2"/>
  <c r="V454" i="2"/>
  <c r="U454" i="2"/>
  <c r="T454" i="2"/>
  <c r="S454" i="2"/>
  <c r="R454" i="2"/>
  <c r="Q454" i="2"/>
  <c r="P454" i="2"/>
  <c r="W453" i="2"/>
  <c r="V453" i="2"/>
  <c r="U453" i="2"/>
  <c r="T453" i="2"/>
  <c r="S453" i="2"/>
  <c r="R453" i="2"/>
  <c r="Q453" i="2"/>
  <c r="P453" i="2"/>
  <c r="W452" i="2"/>
  <c r="V452" i="2"/>
  <c r="U452" i="2"/>
  <c r="T452" i="2"/>
  <c r="S452" i="2"/>
  <c r="R452" i="2"/>
  <c r="Q452" i="2"/>
  <c r="P452" i="2"/>
  <c r="W451" i="2"/>
  <c r="V451" i="2"/>
  <c r="U451" i="2"/>
  <c r="T451" i="2"/>
  <c r="S451" i="2"/>
  <c r="R451" i="2"/>
  <c r="Q451" i="2"/>
  <c r="P451" i="2"/>
  <c r="W450" i="2"/>
  <c r="V450" i="2"/>
  <c r="U450" i="2"/>
  <c r="T450" i="2"/>
  <c r="S450" i="2"/>
  <c r="R450" i="2"/>
  <c r="Q450" i="2"/>
  <c r="P450" i="2"/>
  <c r="W449" i="2"/>
  <c r="V449" i="2"/>
  <c r="U449" i="2"/>
  <c r="T449" i="2"/>
  <c r="S449" i="2"/>
  <c r="R449" i="2"/>
  <c r="Q449" i="2"/>
  <c r="P449" i="2"/>
  <c r="W448" i="2"/>
  <c r="V448" i="2"/>
  <c r="U448" i="2"/>
  <c r="T448" i="2"/>
  <c r="S448" i="2"/>
  <c r="R448" i="2"/>
  <c r="Q448" i="2"/>
  <c r="P448" i="2"/>
  <c r="W447" i="2"/>
  <c r="V447" i="2"/>
  <c r="U447" i="2"/>
  <c r="T447" i="2"/>
  <c r="S447" i="2"/>
  <c r="R447" i="2"/>
  <c r="Q447" i="2"/>
  <c r="P447" i="2"/>
  <c r="W446" i="2"/>
  <c r="V446" i="2"/>
  <c r="U446" i="2"/>
  <c r="T446" i="2"/>
  <c r="S446" i="2"/>
  <c r="R446" i="2"/>
  <c r="Q446" i="2"/>
  <c r="P446" i="2"/>
  <c r="W445" i="2"/>
  <c r="V445" i="2"/>
  <c r="U445" i="2"/>
  <c r="T445" i="2"/>
  <c r="S445" i="2"/>
  <c r="R445" i="2"/>
  <c r="Q445" i="2"/>
  <c r="P445" i="2"/>
  <c r="W444" i="2"/>
  <c r="V444" i="2"/>
  <c r="U444" i="2"/>
  <c r="T444" i="2"/>
  <c r="S444" i="2"/>
  <c r="R444" i="2"/>
  <c r="Q444" i="2"/>
  <c r="P444" i="2"/>
  <c r="W443" i="2"/>
  <c r="V443" i="2"/>
  <c r="U443" i="2"/>
  <c r="T443" i="2"/>
  <c r="S443" i="2"/>
  <c r="R443" i="2"/>
  <c r="Q443" i="2"/>
  <c r="P443" i="2"/>
  <c r="W442" i="2"/>
  <c r="V442" i="2"/>
  <c r="U442" i="2"/>
  <c r="T442" i="2"/>
  <c r="S442" i="2"/>
  <c r="R442" i="2"/>
  <c r="Q442" i="2"/>
  <c r="P442" i="2"/>
  <c r="W441" i="2"/>
  <c r="V441" i="2"/>
  <c r="U441" i="2"/>
  <c r="T441" i="2"/>
  <c r="S441" i="2"/>
  <c r="R441" i="2"/>
  <c r="Q441" i="2"/>
  <c r="P441" i="2"/>
  <c r="W440" i="2"/>
  <c r="V440" i="2"/>
  <c r="U440" i="2"/>
  <c r="T440" i="2"/>
  <c r="S440" i="2"/>
  <c r="R440" i="2"/>
  <c r="Q440" i="2"/>
  <c r="P440" i="2"/>
  <c r="W439" i="2"/>
  <c r="V439" i="2"/>
  <c r="U439" i="2"/>
  <c r="T439" i="2"/>
  <c r="S439" i="2"/>
  <c r="R439" i="2"/>
  <c r="Q439" i="2"/>
  <c r="P439" i="2"/>
  <c r="W438" i="2"/>
  <c r="V438" i="2"/>
  <c r="U438" i="2"/>
  <c r="T438" i="2"/>
  <c r="S438" i="2"/>
  <c r="R438" i="2"/>
  <c r="Q438" i="2"/>
  <c r="P438" i="2"/>
  <c r="W437" i="2"/>
  <c r="V437" i="2"/>
  <c r="U437" i="2"/>
  <c r="T437" i="2"/>
  <c r="S437" i="2"/>
  <c r="R437" i="2"/>
  <c r="Q437" i="2"/>
  <c r="P437" i="2"/>
  <c r="W436" i="2"/>
  <c r="V436" i="2"/>
  <c r="U436" i="2"/>
  <c r="T436" i="2"/>
  <c r="S436" i="2"/>
  <c r="R436" i="2"/>
  <c r="Q436" i="2"/>
  <c r="P436" i="2"/>
  <c r="W435" i="2"/>
  <c r="V435" i="2"/>
  <c r="U435" i="2"/>
  <c r="T435" i="2"/>
  <c r="S435" i="2"/>
  <c r="R435" i="2"/>
  <c r="Q435" i="2"/>
  <c r="P435" i="2"/>
  <c r="W434" i="2"/>
  <c r="V434" i="2"/>
  <c r="U434" i="2"/>
  <c r="T434" i="2"/>
  <c r="S434" i="2"/>
  <c r="R434" i="2"/>
  <c r="Q434" i="2"/>
  <c r="P434" i="2"/>
  <c r="W433" i="2"/>
  <c r="V433" i="2"/>
  <c r="U433" i="2"/>
  <c r="T433" i="2"/>
  <c r="S433" i="2"/>
  <c r="R433" i="2"/>
  <c r="Q433" i="2"/>
  <c r="P433" i="2"/>
  <c r="W432" i="2"/>
  <c r="V432" i="2"/>
  <c r="U432" i="2"/>
  <c r="T432" i="2"/>
  <c r="S432" i="2"/>
  <c r="R432" i="2"/>
  <c r="Q432" i="2"/>
  <c r="P432" i="2"/>
  <c r="W431" i="2"/>
  <c r="V431" i="2"/>
  <c r="U431" i="2"/>
  <c r="T431" i="2"/>
  <c r="S431" i="2"/>
  <c r="R431" i="2"/>
  <c r="Q431" i="2"/>
  <c r="P431" i="2"/>
  <c r="W430" i="2"/>
  <c r="V430" i="2"/>
  <c r="U430" i="2"/>
  <c r="T430" i="2"/>
  <c r="S430" i="2"/>
  <c r="R430" i="2"/>
  <c r="Q430" i="2"/>
  <c r="P430" i="2"/>
  <c r="W429" i="2"/>
  <c r="V429" i="2"/>
  <c r="U429" i="2"/>
  <c r="T429" i="2"/>
  <c r="S429" i="2"/>
  <c r="R429" i="2"/>
  <c r="Q429" i="2"/>
  <c r="P429" i="2"/>
  <c r="W428" i="2"/>
  <c r="V428" i="2"/>
  <c r="U428" i="2"/>
  <c r="T428" i="2"/>
  <c r="S428" i="2"/>
  <c r="R428" i="2"/>
  <c r="Q428" i="2"/>
  <c r="P428" i="2"/>
  <c r="W427" i="2"/>
  <c r="V427" i="2"/>
  <c r="U427" i="2"/>
  <c r="T427" i="2"/>
  <c r="S427" i="2"/>
  <c r="R427" i="2"/>
  <c r="Q427" i="2"/>
  <c r="P427" i="2"/>
  <c r="W426" i="2"/>
  <c r="V426" i="2"/>
  <c r="U426" i="2"/>
  <c r="T426" i="2"/>
  <c r="S426" i="2"/>
  <c r="R426" i="2"/>
  <c r="Q426" i="2"/>
  <c r="P426" i="2"/>
  <c r="W425" i="2"/>
  <c r="V425" i="2"/>
  <c r="U425" i="2"/>
  <c r="T425" i="2"/>
  <c r="S425" i="2"/>
  <c r="R425" i="2"/>
  <c r="Q425" i="2"/>
  <c r="P425" i="2"/>
  <c r="W424" i="2"/>
  <c r="V424" i="2"/>
  <c r="U424" i="2"/>
  <c r="T424" i="2"/>
  <c r="S424" i="2"/>
  <c r="R424" i="2"/>
  <c r="Q424" i="2"/>
  <c r="P424" i="2"/>
  <c r="W423" i="2"/>
  <c r="V423" i="2"/>
  <c r="U423" i="2"/>
  <c r="T423" i="2"/>
  <c r="S423" i="2"/>
  <c r="R423" i="2"/>
  <c r="Q423" i="2"/>
  <c r="P423" i="2"/>
  <c r="I422" i="2"/>
  <c r="H422" i="2"/>
  <c r="G422" i="2"/>
  <c r="F422" i="2"/>
  <c r="E422" i="2"/>
  <c r="D422" i="2"/>
  <c r="W421" i="2"/>
  <c r="V421" i="2"/>
  <c r="U421" i="2"/>
  <c r="T421" i="2"/>
  <c r="S421" i="2"/>
  <c r="R421" i="2"/>
  <c r="Q421" i="2"/>
  <c r="P421" i="2"/>
  <c r="W420" i="2"/>
  <c r="V420" i="2"/>
  <c r="U420" i="2"/>
  <c r="T420" i="2"/>
  <c r="S420" i="2"/>
  <c r="R420" i="2"/>
  <c r="Q420" i="2"/>
  <c r="P420" i="2"/>
  <c r="W419" i="2"/>
  <c r="V419" i="2"/>
  <c r="U419" i="2"/>
  <c r="T419" i="2"/>
  <c r="S419" i="2"/>
  <c r="R419" i="2"/>
  <c r="Q419" i="2"/>
  <c r="P419" i="2"/>
  <c r="W418" i="2"/>
  <c r="V418" i="2"/>
  <c r="U418" i="2"/>
  <c r="T418" i="2"/>
  <c r="S418" i="2"/>
  <c r="R418" i="2"/>
  <c r="Q418" i="2"/>
  <c r="P418" i="2"/>
  <c r="W417" i="2"/>
  <c r="V417" i="2"/>
  <c r="U417" i="2"/>
  <c r="T417" i="2"/>
  <c r="S417" i="2"/>
  <c r="R417" i="2"/>
  <c r="Q417" i="2"/>
  <c r="P417" i="2"/>
  <c r="W416" i="2"/>
  <c r="V416" i="2"/>
  <c r="U416" i="2"/>
  <c r="T416" i="2"/>
  <c r="S416" i="2"/>
  <c r="R416" i="2"/>
  <c r="Q416" i="2"/>
  <c r="P416" i="2"/>
  <c r="W415" i="2"/>
  <c r="V415" i="2"/>
  <c r="U415" i="2"/>
  <c r="T415" i="2"/>
  <c r="S415" i="2"/>
  <c r="R415" i="2"/>
  <c r="Q415" i="2"/>
  <c r="P415" i="2"/>
  <c r="W414" i="2"/>
  <c r="V414" i="2"/>
  <c r="U414" i="2"/>
  <c r="T414" i="2"/>
  <c r="S414" i="2"/>
  <c r="R414" i="2"/>
  <c r="Q414" i="2"/>
  <c r="P414" i="2"/>
  <c r="W413" i="2"/>
  <c r="V413" i="2"/>
  <c r="U413" i="2"/>
  <c r="T413" i="2"/>
  <c r="S413" i="2"/>
  <c r="R413" i="2"/>
  <c r="Q413" i="2"/>
  <c r="P413" i="2"/>
  <c r="H412" i="2"/>
  <c r="F412" i="2"/>
  <c r="W411" i="2"/>
  <c r="V411" i="2"/>
  <c r="U411" i="2"/>
  <c r="T411" i="2"/>
  <c r="S411" i="2"/>
  <c r="R411" i="2"/>
  <c r="Q411" i="2"/>
  <c r="P411" i="2"/>
  <c r="W410" i="2"/>
  <c r="V410" i="2"/>
  <c r="U410" i="2"/>
  <c r="T410" i="2"/>
  <c r="S410" i="2"/>
  <c r="R410" i="2"/>
  <c r="Q410" i="2"/>
  <c r="P410" i="2"/>
  <c r="W409" i="2"/>
  <c r="V409" i="2"/>
  <c r="U409" i="2"/>
  <c r="T409" i="2"/>
  <c r="S409" i="2"/>
  <c r="R409" i="2"/>
  <c r="Q409" i="2"/>
  <c r="P409" i="2"/>
  <c r="W408" i="2"/>
  <c r="V408" i="2"/>
  <c r="U408" i="2"/>
  <c r="T408" i="2"/>
  <c r="S408" i="2"/>
  <c r="R408" i="2"/>
  <c r="Q408" i="2"/>
  <c r="P408" i="2"/>
  <c r="W407" i="2"/>
  <c r="V407" i="2"/>
  <c r="U407" i="2"/>
  <c r="T407" i="2"/>
  <c r="S407" i="2"/>
  <c r="R407" i="2"/>
  <c r="Q407" i="2"/>
  <c r="P407" i="2"/>
  <c r="W406" i="2"/>
  <c r="V406" i="2"/>
  <c r="U406" i="2"/>
  <c r="T406" i="2"/>
  <c r="S406" i="2"/>
  <c r="R406" i="2"/>
  <c r="Q406" i="2"/>
  <c r="P406" i="2"/>
  <c r="W405" i="2"/>
  <c r="V405" i="2"/>
  <c r="U405" i="2"/>
  <c r="T405" i="2"/>
  <c r="S405" i="2"/>
  <c r="R405" i="2"/>
  <c r="Q405" i="2"/>
  <c r="P405" i="2"/>
  <c r="Q404" i="2"/>
  <c r="P404" i="2"/>
  <c r="S404" i="2"/>
  <c r="W403" i="2"/>
  <c r="V403" i="2"/>
  <c r="U403" i="2"/>
  <c r="T403" i="2"/>
  <c r="S403" i="2"/>
  <c r="R403" i="2"/>
  <c r="Q403" i="2"/>
  <c r="P403" i="2"/>
  <c r="W402" i="2"/>
  <c r="V402" i="2"/>
  <c r="U402" i="2"/>
  <c r="T402" i="2"/>
  <c r="S402" i="2"/>
  <c r="R402" i="2"/>
  <c r="Q402" i="2"/>
  <c r="P402" i="2"/>
  <c r="W401" i="2"/>
  <c r="V401" i="2"/>
  <c r="U401" i="2"/>
  <c r="T401" i="2"/>
  <c r="S401" i="2"/>
  <c r="R401" i="2"/>
  <c r="Q401" i="2"/>
  <c r="P401" i="2"/>
  <c r="G400" i="2"/>
  <c r="E400" i="2"/>
  <c r="D400" i="2"/>
  <c r="P400" i="2" s="1"/>
  <c r="W399" i="2"/>
  <c r="V399" i="2"/>
  <c r="U399" i="2"/>
  <c r="T399" i="2"/>
  <c r="S399" i="2"/>
  <c r="R399" i="2"/>
  <c r="Q399" i="2"/>
  <c r="P399" i="2"/>
  <c r="W398" i="2"/>
  <c r="V398" i="2"/>
  <c r="U398" i="2"/>
  <c r="T398" i="2"/>
  <c r="S398" i="2"/>
  <c r="R398" i="2"/>
  <c r="Q398" i="2"/>
  <c r="P398" i="2"/>
  <c r="W397" i="2"/>
  <c r="V397" i="2"/>
  <c r="U397" i="2"/>
  <c r="T397" i="2"/>
  <c r="S397" i="2"/>
  <c r="R397" i="2"/>
  <c r="Q397" i="2"/>
  <c r="P397" i="2"/>
  <c r="W396" i="2"/>
  <c r="V396" i="2"/>
  <c r="U396" i="2"/>
  <c r="T396" i="2"/>
  <c r="S396" i="2"/>
  <c r="R396" i="2"/>
  <c r="Q396" i="2"/>
  <c r="P396" i="2"/>
  <c r="W395" i="2"/>
  <c r="V395" i="2"/>
  <c r="U395" i="2"/>
  <c r="T395" i="2"/>
  <c r="S395" i="2"/>
  <c r="R395" i="2"/>
  <c r="Q395" i="2"/>
  <c r="P395" i="2"/>
  <c r="W394" i="2"/>
  <c r="V394" i="2"/>
  <c r="U394" i="2"/>
  <c r="T394" i="2"/>
  <c r="S394" i="2"/>
  <c r="R394" i="2"/>
  <c r="Q394" i="2"/>
  <c r="P394" i="2"/>
  <c r="W392" i="2"/>
  <c r="V392" i="2"/>
  <c r="U392" i="2"/>
  <c r="T392" i="2"/>
  <c r="S392" i="2"/>
  <c r="R392" i="2"/>
  <c r="Q392" i="2"/>
  <c r="P392" i="2"/>
  <c r="W391" i="2"/>
  <c r="V391" i="2"/>
  <c r="U391" i="2"/>
  <c r="T391" i="2"/>
  <c r="S391" i="2"/>
  <c r="R391" i="2"/>
  <c r="Q391" i="2"/>
  <c r="P391" i="2"/>
  <c r="N390" i="2"/>
  <c r="L390" i="2"/>
  <c r="I390" i="2"/>
  <c r="H390" i="2"/>
  <c r="G390" i="2"/>
  <c r="F390" i="2"/>
  <c r="E390" i="2"/>
  <c r="D390" i="2"/>
  <c r="N389" i="2"/>
  <c r="L389" i="2"/>
  <c r="I389" i="2"/>
  <c r="H389" i="2"/>
  <c r="G389" i="2"/>
  <c r="F389" i="2"/>
  <c r="E389" i="2"/>
  <c r="D389" i="2"/>
  <c r="N388" i="2"/>
  <c r="L388" i="2"/>
  <c r="I388" i="2"/>
  <c r="H388" i="2"/>
  <c r="G388" i="2"/>
  <c r="F388" i="2"/>
  <c r="E388" i="2"/>
  <c r="D388" i="2"/>
  <c r="N386" i="2"/>
  <c r="N46" i="2" s="1"/>
  <c r="L386" i="2"/>
  <c r="L46" i="2" s="1"/>
  <c r="I386" i="2"/>
  <c r="I46" i="2" s="1"/>
  <c r="H386" i="2"/>
  <c r="H46" i="2" s="1"/>
  <c r="G386" i="2"/>
  <c r="G46" i="2" s="1"/>
  <c r="F386" i="2"/>
  <c r="F46" i="2" s="1"/>
  <c r="E386" i="2"/>
  <c r="E46" i="2" s="1"/>
  <c r="D386" i="2"/>
  <c r="D46" i="2" s="1"/>
  <c r="N385" i="2"/>
  <c r="L385" i="2"/>
  <c r="I385" i="2"/>
  <c r="H385" i="2"/>
  <c r="G385" i="2"/>
  <c r="F385" i="2"/>
  <c r="F45" i="2" s="1"/>
  <c r="E385" i="2"/>
  <c r="D385" i="2"/>
  <c r="N384" i="2"/>
  <c r="N44" i="2" s="1"/>
  <c r="L384" i="2"/>
  <c r="L44" i="2" s="1"/>
  <c r="I384" i="2"/>
  <c r="H384" i="2"/>
  <c r="H44" i="2" s="1"/>
  <c r="G384" i="2"/>
  <c r="F384" i="2"/>
  <c r="F44" i="2" s="1"/>
  <c r="E384" i="2"/>
  <c r="E44" i="2" s="1"/>
  <c r="D384" i="2"/>
  <c r="D44" i="2" s="1"/>
  <c r="N383" i="2"/>
  <c r="L383" i="2"/>
  <c r="I383" i="2"/>
  <c r="H383" i="2"/>
  <c r="G383" i="2"/>
  <c r="F383" i="2"/>
  <c r="E383" i="2"/>
  <c r="D383" i="2"/>
  <c r="N382" i="2"/>
  <c r="L382" i="2"/>
  <c r="I382" i="2"/>
  <c r="H382" i="2"/>
  <c r="G382" i="2"/>
  <c r="F382" i="2"/>
  <c r="E382" i="2"/>
  <c r="D382" i="2"/>
  <c r="N381" i="2"/>
  <c r="L381" i="2"/>
  <c r="I381" i="2"/>
  <c r="H381" i="2"/>
  <c r="G381" i="2"/>
  <c r="F381" i="2"/>
  <c r="E381" i="2"/>
  <c r="D381" i="2"/>
  <c r="N380" i="2"/>
  <c r="L380" i="2"/>
  <c r="I380" i="2"/>
  <c r="H380" i="2"/>
  <c r="G380" i="2"/>
  <c r="F380" i="2"/>
  <c r="E380" i="2"/>
  <c r="D380" i="2"/>
  <c r="N379" i="2"/>
  <c r="L379" i="2"/>
  <c r="I379" i="2"/>
  <c r="H379" i="2"/>
  <c r="G379" i="2"/>
  <c r="F379" i="2"/>
  <c r="E379" i="2"/>
  <c r="D379" i="2"/>
  <c r="N378" i="2"/>
  <c r="L378" i="2"/>
  <c r="I378" i="2"/>
  <c r="H378" i="2"/>
  <c r="G378" i="2"/>
  <c r="F378" i="2"/>
  <c r="E378" i="2"/>
  <c r="D378" i="2"/>
  <c r="N377" i="2"/>
  <c r="L377" i="2"/>
  <c r="I377" i="2"/>
  <c r="G377" i="2"/>
  <c r="F377" i="2"/>
  <c r="E377" i="2"/>
  <c r="D377" i="2"/>
  <c r="N376" i="2"/>
  <c r="L376" i="2"/>
  <c r="I376" i="2"/>
  <c r="G376" i="2"/>
  <c r="F376" i="2"/>
  <c r="E376" i="2"/>
  <c r="D376" i="2"/>
  <c r="N375" i="2"/>
  <c r="L375" i="2"/>
  <c r="I375" i="2"/>
  <c r="H375" i="2"/>
  <c r="G375" i="2"/>
  <c r="F375" i="2"/>
  <c r="E375" i="2"/>
  <c r="D375" i="2"/>
  <c r="N373" i="2"/>
  <c r="L373" i="2"/>
  <c r="I373" i="2"/>
  <c r="H373" i="2"/>
  <c r="G373" i="2"/>
  <c r="F373" i="2"/>
  <c r="E373" i="2"/>
  <c r="D373" i="2"/>
  <c r="N372" i="2"/>
  <c r="L372" i="2"/>
  <c r="I372" i="2"/>
  <c r="H372" i="2"/>
  <c r="G372" i="2"/>
  <c r="F372" i="2"/>
  <c r="E372" i="2"/>
  <c r="D372" i="2"/>
  <c r="N371" i="2"/>
  <c r="L371" i="2"/>
  <c r="I371" i="2"/>
  <c r="H371" i="2"/>
  <c r="G371" i="2"/>
  <c r="F371" i="2"/>
  <c r="E371" i="2"/>
  <c r="D371" i="2"/>
  <c r="N370" i="2"/>
  <c r="L370" i="2"/>
  <c r="I370" i="2"/>
  <c r="H370" i="2"/>
  <c r="G370" i="2"/>
  <c r="F370" i="2"/>
  <c r="E370" i="2"/>
  <c r="D370" i="2"/>
  <c r="N369" i="2"/>
  <c r="L369" i="2"/>
  <c r="I369" i="2"/>
  <c r="H369" i="2"/>
  <c r="G369" i="2"/>
  <c r="F369" i="2"/>
  <c r="E369" i="2"/>
  <c r="D369" i="2"/>
  <c r="N368" i="2"/>
  <c r="L368" i="2"/>
  <c r="I368" i="2"/>
  <c r="H368" i="2"/>
  <c r="G368" i="2"/>
  <c r="F368" i="2"/>
  <c r="E368" i="2"/>
  <c r="D368" i="2"/>
  <c r="N367" i="2"/>
  <c r="L367" i="2"/>
  <c r="I367" i="2"/>
  <c r="H367" i="2"/>
  <c r="G367" i="2"/>
  <c r="F367" i="2"/>
  <c r="E367" i="2"/>
  <c r="D367" i="2"/>
  <c r="I366" i="2"/>
  <c r="H366" i="2"/>
  <c r="G366" i="2"/>
  <c r="F366" i="2"/>
  <c r="E366" i="2"/>
  <c r="D366" i="2"/>
  <c r="N365" i="2"/>
  <c r="L365" i="2"/>
  <c r="I365" i="2"/>
  <c r="H365" i="2"/>
  <c r="G365" i="2"/>
  <c r="F365" i="2"/>
  <c r="E365" i="2"/>
  <c r="D365" i="2"/>
  <c r="N364" i="2"/>
  <c r="L364" i="2"/>
  <c r="I364" i="2"/>
  <c r="H364" i="2"/>
  <c r="G364" i="2"/>
  <c r="F364" i="2"/>
  <c r="E364" i="2"/>
  <c r="D364" i="2"/>
  <c r="N363" i="2"/>
  <c r="L363" i="2"/>
  <c r="I363" i="2"/>
  <c r="H363" i="2"/>
  <c r="G363" i="2"/>
  <c r="F363" i="2"/>
  <c r="E363" i="2"/>
  <c r="D363" i="2"/>
  <c r="N361" i="2"/>
  <c r="L361" i="2"/>
  <c r="I361" i="2"/>
  <c r="H361" i="2"/>
  <c r="G361" i="2"/>
  <c r="F361" i="2"/>
  <c r="E361" i="2"/>
  <c r="D361" i="2"/>
  <c r="N360" i="2"/>
  <c r="L360" i="2"/>
  <c r="I360" i="2"/>
  <c r="H360" i="2"/>
  <c r="G360" i="2"/>
  <c r="F360" i="2"/>
  <c r="E360" i="2"/>
  <c r="D360" i="2"/>
  <c r="N359" i="2"/>
  <c r="L359" i="2"/>
  <c r="I359" i="2"/>
  <c r="G359" i="2"/>
  <c r="F359" i="2"/>
  <c r="E359" i="2"/>
  <c r="D359" i="2"/>
  <c r="N358" i="2"/>
  <c r="L358" i="2"/>
  <c r="I358" i="2"/>
  <c r="H358" i="2"/>
  <c r="G358" i="2"/>
  <c r="F358" i="2"/>
  <c r="E358" i="2"/>
  <c r="D358" i="2"/>
  <c r="N357" i="2"/>
  <c r="L357" i="2"/>
  <c r="I357" i="2"/>
  <c r="H357" i="2"/>
  <c r="G357" i="2"/>
  <c r="F357" i="2"/>
  <c r="E357" i="2"/>
  <c r="N356" i="2"/>
  <c r="L356" i="2"/>
  <c r="I356" i="2"/>
  <c r="H356" i="2"/>
  <c r="G356" i="2"/>
  <c r="F356" i="2"/>
  <c r="E356" i="2"/>
  <c r="W354" i="2"/>
  <c r="V354" i="2"/>
  <c r="U354" i="2"/>
  <c r="T354" i="2"/>
  <c r="S354" i="2"/>
  <c r="R354" i="2"/>
  <c r="Q354" i="2"/>
  <c r="P354" i="2"/>
  <c r="W353" i="2"/>
  <c r="V353" i="2"/>
  <c r="U353" i="2"/>
  <c r="T353" i="2"/>
  <c r="S353" i="2"/>
  <c r="R353" i="2"/>
  <c r="Q353" i="2"/>
  <c r="P353" i="2"/>
  <c r="W352" i="2"/>
  <c r="V352" i="2"/>
  <c r="U352" i="2"/>
  <c r="T352" i="2"/>
  <c r="S352" i="2"/>
  <c r="R352" i="2"/>
  <c r="Q352" i="2"/>
  <c r="P352" i="2"/>
  <c r="W351" i="2"/>
  <c r="V351" i="2"/>
  <c r="U351" i="2"/>
  <c r="T351" i="2"/>
  <c r="S351" i="2"/>
  <c r="R351" i="2"/>
  <c r="Q351" i="2"/>
  <c r="P351" i="2"/>
  <c r="W350" i="2"/>
  <c r="V350" i="2"/>
  <c r="U350" i="2"/>
  <c r="T350" i="2"/>
  <c r="S350" i="2"/>
  <c r="R350" i="2"/>
  <c r="Q350" i="2"/>
  <c r="P350" i="2"/>
  <c r="N349" i="2"/>
  <c r="L349" i="2"/>
  <c r="I349" i="2"/>
  <c r="H349" i="2"/>
  <c r="G349" i="2"/>
  <c r="F349" i="2"/>
  <c r="E349" i="2"/>
  <c r="D349" i="2"/>
  <c r="W348" i="2"/>
  <c r="V348" i="2"/>
  <c r="U348" i="2"/>
  <c r="T348" i="2"/>
  <c r="S348" i="2"/>
  <c r="R348" i="2"/>
  <c r="Q348" i="2"/>
  <c r="P348" i="2"/>
  <c r="W347" i="2"/>
  <c r="V347" i="2"/>
  <c r="U347" i="2"/>
  <c r="T347" i="2"/>
  <c r="S347" i="2"/>
  <c r="R347" i="2"/>
  <c r="Q347" i="2"/>
  <c r="P347" i="2"/>
  <c r="W346" i="2"/>
  <c r="V346" i="2"/>
  <c r="U346" i="2"/>
  <c r="T346" i="2"/>
  <c r="S346" i="2"/>
  <c r="R346" i="2"/>
  <c r="Q346" i="2"/>
  <c r="P346" i="2"/>
  <c r="W345" i="2"/>
  <c r="V345" i="2"/>
  <c r="U345" i="2"/>
  <c r="T345" i="2"/>
  <c r="S345" i="2"/>
  <c r="R345" i="2"/>
  <c r="Q345" i="2"/>
  <c r="P345" i="2"/>
  <c r="W344" i="2"/>
  <c r="V344" i="2"/>
  <c r="U344" i="2"/>
  <c r="T344" i="2"/>
  <c r="S344" i="2"/>
  <c r="R344" i="2"/>
  <c r="Q344" i="2"/>
  <c r="P344" i="2"/>
  <c r="W343" i="2"/>
  <c r="V343" i="2"/>
  <c r="U343" i="2"/>
  <c r="T343" i="2"/>
  <c r="S343" i="2"/>
  <c r="R343" i="2"/>
  <c r="Q343" i="2"/>
  <c r="P343" i="2"/>
  <c r="W342" i="2"/>
  <c r="V342" i="2"/>
  <c r="U342" i="2"/>
  <c r="T342" i="2"/>
  <c r="S342" i="2"/>
  <c r="R342" i="2"/>
  <c r="Q342" i="2"/>
  <c r="P342" i="2"/>
  <c r="W341" i="2"/>
  <c r="V341" i="2"/>
  <c r="U341" i="2"/>
  <c r="T341" i="2"/>
  <c r="S341" i="2"/>
  <c r="R341" i="2"/>
  <c r="Q341" i="2"/>
  <c r="P341" i="2"/>
  <c r="W340" i="2"/>
  <c r="V340" i="2"/>
  <c r="U340" i="2"/>
  <c r="T340" i="2"/>
  <c r="S340" i="2"/>
  <c r="R340" i="2"/>
  <c r="Q340" i="2"/>
  <c r="P340" i="2"/>
  <c r="W339" i="2"/>
  <c r="V339" i="2"/>
  <c r="U339" i="2"/>
  <c r="T339" i="2"/>
  <c r="S339" i="2"/>
  <c r="R339" i="2"/>
  <c r="Q339" i="2"/>
  <c r="P339" i="2"/>
  <c r="W338" i="2"/>
  <c r="V338" i="2"/>
  <c r="U338" i="2"/>
  <c r="T338" i="2"/>
  <c r="S338" i="2"/>
  <c r="R338" i="2"/>
  <c r="Q338" i="2"/>
  <c r="P338" i="2"/>
  <c r="W337" i="2"/>
  <c r="V337" i="2"/>
  <c r="U337" i="2"/>
  <c r="T337" i="2"/>
  <c r="S337" i="2"/>
  <c r="R337" i="2"/>
  <c r="Q337" i="2"/>
  <c r="P337" i="2"/>
  <c r="W336" i="2"/>
  <c r="V336" i="2"/>
  <c r="U336" i="2"/>
  <c r="T336" i="2"/>
  <c r="S336" i="2"/>
  <c r="R336" i="2"/>
  <c r="Q336" i="2"/>
  <c r="P336" i="2"/>
  <c r="W335" i="2"/>
  <c r="V335" i="2"/>
  <c r="U335" i="2"/>
  <c r="T335" i="2"/>
  <c r="S335" i="2"/>
  <c r="R335" i="2"/>
  <c r="Q335" i="2"/>
  <c r="P335" i="2"/>
  <c r="W334" i="2"/>
  <c r="V334" i="2"/>
  <c r="U334" i="2"/>
  <c r="T334" i="2"/>
  <c r="S334" i="2"/>
  <c r="R334" i="2"/>
  <c r="Q334" i="2"/>
  <c r="P334" i="2"/>
  <c r="W333" i="2"/>
  <c r="V333" i="2"/>
  <c r="U333" i="2"/>
  <c r="T333" i="2"/>
  <c r="S333" i="2"/>
  <c r="R333" i="2"/>
  <c r="Q333" i="2"/>
  <c r="P333" i="2"/>
  <c r="W332" i="2"/>
  <c r="V332" i="2"/>
  <c r="U332" i="2"/>
  <c r="T332" i="2"/>
  <c r="S332" i="2"/>
  <c r="R332" i="2"/>
  <c r="Q332" i="2"/>
  <c r="P332" i="2"/>
  <c r="W331" i="2"/>
  <c r="V331" i="2"/>
  <c r="U331" i="2"/>
  <c r="T331" i="2"/>
  <c r="S331" i="2"/>
  <c r="R331" i="2"/>
  <c r="Q331" i="2"/>
  <c r="P331" i="2"/>
  <c r="W330" i="2"/>
  <c r="V330" i="2"/>
  <c r="U330" i="2"/>
  <c r="T330" i="2"/>
  <c r="S330" i="2"/>
  <c r="R330" i="2"/>
  <c r="Q330" i="2"/>
  <c r="P330" i="2"/>
  <c r="W329" i="2"/>
  <c r="V329" i="2"/>
  <c r="U329" i="2"/>
  <c r="T329" i="2"/>
  <c r="S329" i="2"/>
  <c r="R329" i="2"/>
  <c r="Q329" i="2"/>
  <c r="P329" i="2"/>
  <c r="W328" i="2"/>
  <c r="V328" i="2"/>
  <c r="U328" i="2"/>
  <c r="T328" i="2"/>
  <c r="S328" i="2"/>
  <c r="R328" i="2"/>
  <c r="Q328" i="2"/>
  <c r="P328" i="2"/>
  <c r="W327" i="2"/>
  <c r="V327" i="2"/>
  <c r="U327" i="2"/>
  <c r="T327" i="2"/>
  <c r="S327" i="2"/>
  <c r="R327" i="2"/>
  <c r="Q327" i="2"/>
  <c r="P327" i="2"/>
  <c r="N326" i="2"/>
  <c r="L326" i="2"/>
  <c r="I326" i="2"/>
  <c r="H326" i="2"/>
  <c r="G326" i="2"/>
  <c r="F326" i="2"/>
  <c r="E326" i="2"/>
  <c r="D326" i="2"/>
  <c r="W325" i="2"/>
  <c r="V325" i="2"/>
  <c r="U325" i="2"/>
  <c r="T325" i="2"/>
  <c r="S325" i="2"/>
  <c r="R325" i="2"/>
  <c r="Q325" i="2"/>
  <c r="P325" i="2"/>
  <c r="W324" i="2"/>
  <c r="V324" i="2"/>
  <c r="U324" i="2"/>
  <c r="T324" i="2"/>
  <c r="S324" i="2"/>
  <c r="R324" i="2"/>
  <c r="Q324" i="2"/>
  <c r="P324" i="2"/>
  <c r="W323" i="2"/>
  <c r="V323" i="2"/>
  <c r="U323" i="2"/>
  <c r="T323" i="2"/>
  <c r="S323" i="2"/>
  <c r="R323" i="2"/>
  <c r="Q323" i="2"/>
  <c r="P323" i="2"/>
  <c r="W322" i="2"/>
  <c r="V322" i="2"/>
  <c r="U322" i="2"/>
  <c r="T322" i="2"/>
  <c r="S322" i="2"/>
  <c r="R322" i="2"/>
  <c r="Q322" i="2"/>
  <c r="P322" i="2"/>
  <c r="W321" i="2"/>
  <c r="V321" i="2"/>
  <c r="U321" i="2"/>
  <c r="T321" i="2"/>
  <c r="S321" i="2"/>
  <c r="R321" i="2"/>
  <c r="Q321" i="2"/>
  <c r="P321" i="2"/>
  <c r="W320" i="2"/>
  <c r="V320" i="2"/>
  <c r="U320" i="2"/>
  <c r="T320" i="2"/>
  <c r="S320" i="2"/>
  <c r="R320" i="2"/>
  <c r="Q320" i="2"/>
  <c r="P320" i="2"/>
  <c r="W319" i="2"/>
  <c r="V319" i="2"/>
  <c r="U319" i="2"/>
  <c r="T319" i="2"/>
  <c r="S319" i="2"/>
  <c r="R319" i="2"/>
  <c r="Q319" i="2"/>
  <c r="P319" i="2"/>
  <c r="W318" i="2"/>
  <c r="V318" i="2"/>
  <c r="U318" i="2"/>
  <c r="T318" i="2"/>
  <c r="S318" i="2"/>
  <c r="R318" i="2"/>
  <c r="Q318" i="2"/>
  <c r="P318" i="2"/>
  <c r="W317" i="2"/>
  <c r="V317" i="2"/>
  <c r="U317" i="2"/>
  <c r="T317" i="2"/>
  <c r="S317" i="2"/>
  <c r="R317" i="2"/>
  <c r="Q317" i="2"/>
  <c r="P317" i="2"/>
  <c r="W316" i="2"/>
  <c r="V316" i="2"/>
  <c r="U316" i="2"/>
  <c r="T316" i="2"/>
  <c r="S316" i="2"/>
  <c r="R316" i="2"/>
  <c r="Q316" i="2"/>
  <c r="P316" i="2"/>
  <c r="W315" i="2"/>
  <c r="V315" i="2"/>
  <c r="U315" i="2"/>
  <c r="T315" i="2"/>
  <c r="S315" i="2"/>
  <c r="R315" i="2"/>
  <c r="Q315" i="2"/>
  <c r="P315" i="2"/>
  <c r="W314" i="2"/>
  <c r="V314" i="2"/>
  <c r="U314" i="2"/>
  <c r="T314" i="2"/>
  <c r="S314" i="2"/>
  <c r="R314" i="2"/>
  <c r="Q314" i="2"/>
  <c r="P314" i="2"/>
  <c r="N313" i="2"/>
  <c r="L313" i="2"/>
  <c r="I313" i="2"/>
  <c r="H313" i="2"/>
  <c r="G313" i="2"/>
  <c r="F313" i="2"/>
  <c r="E313" i="2"/>
  <c r="D313" i="2"/>
  <c r="W312" i="2"/>
  <c r="V312" i="2"/>
  <c r="U312" i="2"/>
  <c r="T312" i="2"/>
  <c r="S312" i="2"/>
  <c r="R312" i="2"/>
  <c r="Q312" i="2"/>
  <c r="P312" i="2"/>
  <c r="W311" i="2"/>
  <c r="V311" i="2"/>
  <c r="U311" i="2"/>
  <c r="T311" i="2"/>
  <c r="S311" i="2"/>
  <c r="R311" i="2"/>
  <c r="Q311" i="2"/>
  <c r="P311" i="2"/>
  <c r="W310" i="2"/>
  <c r="V310" i="2"/>
  <c r="U310" i="2"/>
  <c r="T310" i="2"/>
  <c r="S310" i="2"/>
  <c r="R310" i="2"/>
  <c r="Q310" i="2"/>
  <c r="P310" i="2"/>
  <c r="W309" i="2"/>
  <c r="V309" i="2"/>
  <c r="U309" i="2"/>
  <c r="T309" i="2"/>
  <c r="S309" i="2"/>
  <c r="R309" i="2"/>
  <c r="Q309" i="2"/>
  <c r="P309" i="2"/>
  <c r="W308" i="2"/>
  <c r="V308" i="2"/>
  <c r="U308" i="2"/>
  <c r="T308" i="2"/>
  <c r="S308" i="2"/>
  <c r="R308" i="2"/>
  <c r="Q308" i="2"/>
  <c r="P308" i="2"/>
  <c r="W307" i="2"/>
  <c r="V307" i="2"/>
  <c r="U307" i="2"/>
  <c r="T307" i="2"/>
  <c r="S307" i="2"/>
  <c r="R307" i="2"/>
  <c r="Q307" i="2"/>
  <c r="P307" i="2"/>
  <c r="W306" i="2"/>
  <c r="V306" i="2"/>
  <c r="U306" i="2"/>
  <c r="T306" i="2"/>
  <c r="S306" i="2"/>
  <c r="R306" i="2"/>
  <c r="Q306" i="2"/>
  <c r="P306" i="2"/>
  <c r="W305" i="2"/>
  <c r="V305" i="2"/>
  <c r="U305" i="2"/>
  <c r="T305" i="2"/>
  <c r="S305" i="2"/>
  <c r="R305" i="2"/>
  <c r="Q305" i="2"/>
  <c r="P305" i="2"/>
  <c r="W304" i="2"/>
  <c r="V304" i="2"/>
  <c r="U304" i="2"/>
  <c r="T304" i="2"/>
  <c r="S304" i="2"/>
  <c r="R304" i="2"/>
  <c r="Q304" i="2"/>
  <c r="P304" i="2"/>
  <c r="W303" i="2"/>
  <c r="V303" i="2"/>
  <c r="U303" i="2"/>
  <c r="T303" i="2"/>
  <c r="S303" i="2"/>
  <c r="R303" i="2"/>
  <c r="Q303" i="2"/>
  <c r="P303" i="2"/>
  <c r="W302" i="2"/>
  <c r="V302" i="2"/>
  <c r="U302" i="2"/>
  <c r="T302" i="2"/>
  <c r="S302" i="2"/>
  <c r="R302" i="2"/>
  <c r="Q302" i="2"/>
  <c r="P302" i="2"/>
  <c r="W301" i="2"/>
  <c r="V301" i="2"/>
  <c r="U301" i="2"/>
  <c r="T301" i="2"/>
  <c r="S301" i="2"/>
  <c r="R301" i="2"/>
  <c r="Q301" i="2"/>
  <c r="P301" i="2"/>
  <c r="W300" i="2"/>
  <c r="V300" i="2"/>
  <c r="U300" i="2"/>
  <c r="T300" i="2"/>
  <c r="S300" i="2"/>
  <c r="R300" i="2"/>
  <c r="Q300" i="2"/>
  <c r="P300" i="2"/>
  <c r="W299" i="2"/>
  <c r="V299" i="2"/>
  <c r="U299" i="2"/>
  <c r="T299" i="2"/>
  <c r="S299" i="2"/>
  <c r="R299" i="2"/>
  <c r="Q299" i="2"/>
  <c r="P299" i="2"/>
  <c r="W298" i="2"/>
  <c r="V298" i="2"/>
  <c r="U298" i="2"/>
  <c r="T298" i="2"/>
  <c r="S298" i="2"/>
  <c r="R298" i="2"/>
  <c r="Q298" i="2"/>
  <c r="P298" i="2"/>
  <c r="W297" i="2"/>
  <c r="V297" i="2"/>
  <c r="U297" i="2"/>
  <c r="T297" i="2"/>
  <c r="S297" i="2"/>
  <c r="R297" i="2"/>
  <c r="Q297" i="2"/>
  <c r="P297" i="2"/>
  <c r="W296" i="2"/>
  <c r="V296" i="2"/>
  <c r="U296" i="2"/>
  <c r="T296" i="2"/>
  <c r="S296" i="2"/>
  <c r="R296" i="2"/>
  <c r="Q296" i="2"/>
  <c r="P296" i="2"/>
  <c r="W295" i="2"/>
  <c r="V295" i="2"/>
  <c r="U295" i="2"/>
  <c r="T295" i="2"/>
  <c r="S295" i="2"/>
  <c r="R295" i="2"/>
  <c r="Q295" i="2"/>
  <c r="P295" i="2"/>
  <c r="W294" i="2"/>
  <c r="V294" i="2"/>
  <c r="U294" i="2"/>
  <c r="T294" i="2"/>
  <c r="S294" i="2"/>
  <c r="R294" i="2"/>
  <c r="Q294" i="2"/>
  <c r="P294" i="2"/>
  <c r="W293" i="2"/>
  <c r="V293" i="2"/>
  <c r="U293" i="2"/>
  <c r="T293" i="2"/>
  <c r="S293" i="2"/>
  <c r="R293" i="2"/>
  <c r="Q293" i="2"/>
  <c r="P293" i="2"/>
  <c r="W292" i="2"/>
  <c r="V292" i="2"/>
  <c r="U292" i="2"/>
  <c r="T292" i="2"/>
  <c r="S292" i="2"/>
  <c r="R292" i="2"/>
  <c r="Q292" i="2"/>
  <c r="P292" i="2"/>
  <c r="W291" i="2"/>
  <c r="V291" i="2"/>
  <c r="U291" i="2"/>
  <c r="T291" i="2"/>
  <c r="S291" i="2"/>
  <c r="R291" i="2"/>
  <c r="Q291" i="2"/>
  <c r="P291" i="2"/>
  <c r="N290" i="2"/>
  <c r="L290" i="2"/>
  <c r="I290" i="2"/>
  <c r="H290" i="2"/>
  <c r="G290" i="2"/>
  <c r="F290" i="2"/>
  <c r="E290" i="2"/>
  <c r="D290" i="2"/>
  <c r="W289" i="2"/>
  <c r="V289" i="2"/>
  <c r="U289" i="2"/>
  <c r="T289" i="2"/>
  <c r="S289" i="2"/>
  <c r="R289" i="2"/>
  <c r="Q289" i="2"/>
  <c r="P289" i="2"/>
  <c r="W288" i="2"/>
  <c r="V288" i="2"/>
  <c r="U288" i="2"/>
  <c r="T288" i="2"/>
  <c r="S288" i="2"/>
  <c r="R288" i="2"/>
  <c r="Q288" i="2"/>
  <c r="P288" i="2"/>
  <c r="W287" i="2"/>
  <c r="V287" i="2"/>
  <c r="U287" i="2"/>
  <c r="T287" i="2"/>
  <c r="S287" i="2"/>
  <c r="R287" i="2"/>
  <c r="Q287" i="2"/>
  <c r="P287" i="2"/>
  <c r="W286" i="2"/>
  <c r="V286" i="2"/>
  <c r="U286" i="2"/>
  <c r="T286" i="2"/>
  <c r="S286" i="2"/>
  <c r="R286" i="2"/>
  <c r="Q286" i="2"/>
  <c r="P286" i="2"/>
  <c r="W285" i="2"/>
  <c r="V285" i="2"/>
  <c r="U285" i="2"/>
  <c r="T285" i="2"/>
  <c r="S285" i="2"/>
  <c r="R285" i="2"/>
  <c r="Q285" i="2"/>
  <c r="P285" i="2"/>
  <c r="W284" i="2"/>
  <c r="V284" i="2"/>
  <c r="U284" i="2"/>
  <c r="T284" i="2"/>
  <c r="S284" i="2"/>
  <c r="R284" i="2"/>
  <c r="Q284" i="2"/>
  <c r="P284" i="2"/>
  <c r="W282" i="2"/>
  <c r="V282" i="2"/>
  <c r="U282" i="2"/>
  <c r="T282" i="2"/>
  <c r="S282" i="2"/>
  <c r="R282" i="2"/>
  <c r="Q282" i="2"/>
  <c r="P282" i="2"/>
  <c r="W281" i="2"/>
  <c r="V281" i="2"/>
  <c r="U281" i="2"/>
  <c r="T281" i="2"/>
  <c r="S281" i="2"/>
  <c r="R281" i="2"/>
  <c r="Q281" i="2"/>
  <c r="P281" i="2"/>
  <c r="W280" i="2"/>
  <c r="V280" i="2"/>
  <c r="U280" i="2"/>
  <c r="T280" i="2"/>
  <c r="S280" i="2"/>
  <c r="R280" i="2"/>
  <c r="Q280" i="2"/>
  <c r="P280" i="2"/>
  <c r="W279" i="2"/>
  <c r="V279" i="2"/>
  <c r="U279" i="2"/>
  <c r="T279" i="2"/>
  <c r="S279" i="2"/>
  <c r="R279" i="2"/>
  <c r="Q279" i="2"/>
  <c r="P279" i="2"/>
  <c r="W278" i="2"/>
  <c r="V278" i="2"/>
  <c r="U278" i="2"/>
  <c r="T278" i="2"/>
  <c r="S278" i="2"/>
  <c r="R278" i="2"/>
  <c r="Q278" i="2"/>
  <c r="P278" i="2"/>
  <c r="I277" i="2"/>
  <c r="H277" i="2"/>
  <c r="G277" i="2"/>
  <c r="F277" i="2"/>
  <c r="E277" i="2"/>
  <c r="D277" i="2"/>
  <c r="W276" i="2"/>
  <c r="V276" i="2"/>
  <c r="U276" i="2"/>
  <c r="T276" i="2"/>
  <c r="S276" i="2"/>
  <c r="R276" i="2"/>
  <c r="Q276" i="2"/>
  <c r="P276" i="2"/>
  <c r="W275" i="2"/>
  <c r="V275" i="2"/>
  <c r="U275" i="2"/>
  <c r="T275" i="2"/>
  <c r="S275" i="2"/>
  <c r="R275" i="2"/>
  <c r="Q275" i="2"/>
  <c r="P275" i="2"/>
  <c r="W274" i="2"/>
  <c r="V274" i="2"/>
  <c r="U274" i="2"/>
  <c r="T274" i="2"/>
  <c r="S274" i="2"/>
  <c r="R274" i="2"/>
  <c r="Q274" i="2"/>
  <c r="P274" i="2"/>
  <c r="W273" i="2"/>
  <c r="V273" i="2"/>
  <c r="U273" i="2"/>
  <c r="T273" i="2"/>
  <c r="S273" i="2"/>
  <c r="R273" i="2"/>
  <c r="Q273" i="2"/>
  <c r="P273" i="2"/>
  <c r="W272" i="2"/>
  <c r="V272" i="2"/>
  <c r="U272" i="2"/>
  <c r="T272" i="2"/>
  <c r="S272" i="2"/>
  <c r="R272" i="2"/>
  <c r="Q272" i="2"/>
  <c r="P272" i="2"/>
  <c r="W271" i="2"/>
  <c r="V271" i="2"/>
  <c r="U271" i="2"/>
  <c r="T271" i="2"/>
  <c r="S271" i="2"/>
  <c r="R271" i="2"/>
  <c r="Q271" i="2"/>
  <c r="P271" i="2"/>
  <c r="W270" i="2"/>
  <c r="V270" i="2"/>
  <c r="U270" i="2"/>
  <c r="T270" i="2"/>
  <c r="S270" i="2"/>
  <c r="R270" i="2"/>
  <c r="Q270" i="2"/>
  <c r="P270" i="2"/>
  <c r="W269" i="2"/>
  <c r="V269" i="2"/>
  <c r="U269" i="2"/>
  <c r="T269" i="2"/>
  <c r="S269" i="2"/>
  <c r="R269" i="2"/>
  <c r="Q269" i="2"/>
  <c r="P269" i="2"/>
  <c r="W268" i="2"/>
  <c r="V268" i="2"/>
  <c r="U268" i="2"/>
  <c r="T268" i="2"/>
  <c r="S268" i="2"/>
  <c r="R268" i="2"/>
  <c r="Q268" i="2"/>
  <c r="P268" i="2"/>
  <c r="W267" i="2"/>
  <c r="V267" i="2"/>
  <c r="U267" i="2"/>
  <c r="T267" i="2"/>
  <c r="S267" i="2"/>
  <c r="R267" i="2"/>
  <c r="Q267" i="2"/>
  <c r="P267" i="2"/>
  <c r="W266" i="2"/>
  <c r="V266" i="2"/>
  <c r="U266" i="2"/>
  <c r="T266" i="2"/>
  <c r="S266" i="2"/>
  <c r="R266" i="2"/>
  <c r="Q266" i="2"/>
  <c r="P266" i="2"/>
  <c r="F265" i="2"/>
  <c r="W264" i="2"/>
  <c r="V264" i="2"/>
  <c r="U264" i="2"/>
  <c r="T264" i="2"/>
  <c r="S264" i="2"/>
  <c r="R264" i="2"/>
  <c r="Q264" i="2"/>
  <c r="P264" i="2"/>
  <c r="W263" i="2"/>
  <c r="V263" i="2"/>
  <c r="U263" i="2"/>
  <c r="T263" i="2"/>
  <c r="S263" i="2"/>
  <c r="R263" i="2"/>
  <c r="Q263" i="2"/>
  <c r="P263" i="2"/>
  <c r="W262" i="2"/>
  <c r="V262" i="2"/>
  <c r="U262" i="2"/>
  <c r="T262" i="2"/>
  <c r="S262" i="2"/>
  <c r="R262" i="2"/>
  <c r="Q262" i="2"/>
  <c r="P262" i="2"/>
  <c r="W261" i="2"/>
  <c r="V261" i="2"/>
  <c r="U261" i="2"/>
  <c r="T261" i="2"/>
  <c r="S261" i="2"/>
  <c r="R261" i="2"/>
  <c r="Q261" i="2"/>
  <c r="P261" i="2"/>
  <c r="W260" i="2"/>
  <c r="V260" i="2"/>
  <c r="U260" i="2"/>
  <c r="T260" i="2"/>
  <c r="S260" i="2"/>
  <c r="R260" i="2"/>
  <c r="Q260" i="2"/>
  <c r="P260" i="2"/>
  <c r="W259" i="2"/>
  <c r="V259" i="2"/>
  <c r="U259" i="2"/>
  <c r="T259" i="2"/>
  <c r="S259" i="2"/>
  <c r="R259" i="2"/>
  <c r="Q259" i="2"/>
  <c r="P259" i="2"/>
  <c r="W258" i="2"/>
  <c r="V258" i="2"/>
  <c r="U258" i="2"/>
  <c r="T258" i="2"/>
  <c r="S258" i="2"/>
  <c r="R258" i="2"/>
  <c r="Q258" i="2"/>
  <c r="P258" i="2"/>
  <c r="W257" i="2"/>
  <c r="V257" i="2"/>
  <c r="U257" i="2"/>
  <c r="T257" i="2"/>
  <c r="S257" i="2"/>
  <c r="R257" i="2"/>
  <c r="Q257" i="2"/>
  <c r="P257" i="2"/>
  <c r="W256" i="2"/>
  <c r="V256" i="2"/>
  <c r="U256" i="2"/>
  <c r="T256" i="2"/>
  <c r="S256" i="2"/>
  <c r="R256" i="2"/>
  <c r="Q256" i="2"/>
  <c r="P256" i="2"/>
  <c r="W255" i="2"/>
  <c r="V255" i="2"/>
  <c r="U255" i="2"/>
  <c r="T255" i="2"/>
  <c r="S255" i="2"/>
  <c r="R255" i="2"/>
  <c r="Q255" i="2"/>
  <c r="P255" i="2"/>
  <c r="W254" i="2"/>
  <c r="V254" i="2"/>
  <c r="U254" i="2"/>
  <c r="T254" i="2"/>
  <c r="S254" i="2"/>
  <c r="R254" i="2"/>
  <c r="Q254" i="2"/>
  <c r="P254" i="2"/>
  <c r="H253" i="2"/>
  <c r="F253" i="2"/>
  <c r="Q253" i="2" s="1"/>
  <c r="W252" i="2"/>
  <c r="V252" i="2"/>
  <c r="U252" i="2"/>
  <c r="T252" i="2"/>
  <c r="S252" i="2"/>
  <c r="R252" i="2"/>
  <c r="Q252" i="2"/>
  <c r="P252" i="2"/>
  <c r="W251" i="2"/>
  <c r="V251" i="2"/>
  <c r="U251" i="2"/>
  <c r="T251" i="2"/>
  <c r="S251" i="2"/>
  <c r="R251" i="2"/>
  <c r="Q251" i="2"/>
  <c r="P251" i="2"/>
  <c r="W250" i="2"/>
  <c r="V250" i="2"/>
  <c r="U250" i="2"/>
  <c r="T250" i="2"/>
  <c r="S250" i="2"/>
  <c r="R250" i="2"/>
  <c r="Q250" i="2"/>
  <c r="P250" i="2"/>
  <c r="W249" i="2"/>
  <c r="V249" i="2"/>
  <c r="U249" i="2"/>
  <c r="T249" i="2"/>
  <c r="S249" i="2"/>
  <c r="R249" i="2"/>
  <c r="Q249" i="2"/>
  <c r="P249" i="2"/>
  <c r="W248" i="2"/>
  <c r="V248" i="2"/>
  <c r="U248" i="2"/>
  <c r="T248" i="2"/>
  <c r="S248" i="2"/>
  <c r="R248" i="2"/>
  <c r="Q248" i="2"/>
  <c r="P248" i="2"/>
  <c r="W247" i="2"/>
  <c r="V247" i="2"/>
  <c r="U247" i="2"/>
  <c r="T247" i="2"/>
  <c r="S247" i="2"/>
  <c r="R247" i="2"/>
  <c r="Q247" i="2"/>
  <c r="P247" i="2"/>
  <c r="W245" i="2"/>
  <c r="V245" i="2"/>
  <c r="U245" i="2"/>
  <c r="T245" i="2"/>
  <c r="S245" i="2"/>
  <c r="R245" i="2"/>
  <c r="Q245" i="2"/>
  <c r="P245" i="2"/>
  <c r="W244" i="2"/>
  <c r="V244" i="2"/>
  <c r="U244" i="2"/>
  <c r="T244" i="2"/>
  <c r="S244" i="2"/>
  <c r="R244" i="2"/>
  <c r="Q244" i="2"/>
  <c r="P244" i="2"/>
  <c r="W243" i="2"/>
  <c r="V243" i="2"/>
  <c r="U243" i="2"/>
  <c r="T243" i="2"/>
  <c r="S243" i="2"/>
  <c r="R243" i="2"/>
  <c r="Q243" i="2"/>
  <c r="P243" i="2"/>
  <c r="W242" i="2"/>
  <c r="V242" i="2"/>
  <c r="U242" i="2"/>
  <c r="T242" i="2"/>
  <c r="S242" i="2"/>
  <c r="R242" i="2"/>
  <c r="Q242" i="2"/>
  <c r="P242" i="2"/>
  <c r="W241" i="2"/>
  <c r="V241" i="2"/>
  <c r="U241" i="2"/>
  <c r="T241" i="2"/>
  <c r="S241" i="2"/>
  <c r="R241" i="2"/>
  <c r="Q241" i="2"/>
  <c r="P241" i="2"/>
  <c r="W240" i="2"/>
  <c r="V240" i="2"/>
  <c r="U240" i="2"/>
  <c r="T240" i="2"/>
  <c r="S240" i="2"/>
  <c r="R240" i="2"/>
  <c r="Q240" i="2"/>
  <c r="P240" i="2"/>
  <c r="W239" i="2"/>
  <c r="V239" i="2"/>
  <c r="U239" i="2"/>
  <c r="T239" i="2"/>
  <c r="S239" i="2"/>
  <c r="R239" i="2"/>
  <c r="Q239" i="2"/>
  <c r="P239" i="2"/>
  <c r="W238" i="2"/>
  <c r="V238" i="2"/>
  <c r="U238" i="2"/>
  <c r="T238" i="2"/>
  <c r="S238" i="2"/>
  <c r="R238" i="2"/>
  <c r="Q238" i="2"/>
  <c r="P238" i="2"/>
  <c r="W237" i="2"/>
  <c r="V237" i="2"/>
  <c r="U237" i="2"/>
  <c r="T237" i="2"/>
  <c r="S237" i="2"/>
  <c r="R237" i="2"/>
  <c r="Q237" i="2"/>
  <c r="P237" i="2"/>
  <c r="W236" i="2"/>
  <c r="V236" i="2"/>
  <c r="U236" i="2"/>
  <c r="T236" i="2"/>
  <c r="S236" i="2"/>
  <c r="R236" i="2"/>
  <c r="Q236" i="2"/>
  <c r="P236" i="2"/>
  <c r="W235" i="2"/>
  <c r="V235" i="2"/>
  <c r="U235" i="2"/>
  <c r="T235" i="2"/>
  <c r="S235" i="2"/>
  <c r="R235" i="2"/>
  <c r="Q235" i="2"/>
  <c r="P235" i="2"/>
  <c r="W234" i="2"/>
  <c r="V234" i="2"/>
  <c r="U234" i="2"/>
  <c r="T234" i="2"/>
  <c r="S234" i="2"/>
  <c r="R234" i="2"/>
  <c r="Q234" i="2"/>
  <c r="P234" i="2"/>
  <c r="W233" i="2"/>
  <c r="V233" i="2"/>
  <c r="U233" i="2"/>
  <c r="T233" i="2"/>
  <c r="S233" i="2"/>
  <c r="R233" i="2"/>
  <c r="Q233" i="2"/>
  <c r="P233" i="2"/>
  <c r="W232" i="2"/>
  <c r="V232" i="2"/>
  <c r="U232" i="2"/>
  <c r="T232" i="2"/>
  <c r="S232" i="2"/>
  <c r="R232" i="2"/>
  <c r="Q232" i="2"/>
  <c r="P232" i="2"/>
  <c r="W231" i="2"/>
  <c r="V231" i="2"/>
  <c r="U231" i="2"/>
  <c r="T231" i="2"/>
  <c r="S231" i="2"/>
  <c r="R231" i="2"/>
  <c r="Q231" i="2"/>
  <c r="P231" i="2"/>
  <c r="W230" i="2"/>
  <c r="V230" i="2"/>
  <c r="U230" i="2"/>
  <c r="T230" i="2"/>
  <c r="S230" i="2"/>
  <c r="R230" i="2"/>
  <c r="Q230" i="2"/>
  <c r="P230" i="2"/>
  <c r="W229" i="2"/>
  <c r="V229" i="2"/>
  <c r="U229" i="2"/>
  <c r="T229" i="2"/>
  <c r="S229" i="2"/>
  <c r="R229" i="2"/>
  <c r="Q229" i="2"/>
  <c r="P229" i="2"/>
  <c r="W228" i="2"/>
  <c r="V228" i="2"/>
  <c r="U228" i="2"/>
  <c r="T228" i="2"/>
  <c r="S228" i="2"/>
  <c r="R228" i="2"/>
  <c r="Q228" i="2"/>
  <c r="P228" i="2"/>
  <c r="W227" i="2"/>
  <c r="V227" i="2"/>
  <c r="U227" i="2"/>
  <c r="T227" i="2"/>
  <c r="S227" i="2"/>
  <c r="R227" i="2"/>
  <c r="Q227" i="2"/>
  <c r="P227" i="2"/>
  <c r="W226" i="2"/>
  <c r="V226" i="2"/>
  <c r="U226" i="2"/>
  <c r="T226" i="2"/>
  <c r="S226" i="2"/>
  <c r="R226" i="2"/>
  <c r="Q226" i="2"/>
  <c r="P226" i="2"/>
  <c r="W225" i="2"/>
  <c r="V225" i="2"/>
  <c r="U225" i="2"/>
  <c r="T225" i="2"/>
  <c r="S225" i="2"/>
  <c r="R225" i="2"/>
  <c r="Q225" i="2"/>
  <c r="P225" i="2"/>
  <c r="W224" i="2"/>
  <c r="V224" i="2"/>
  <c r="U224" i="2"/>
  <c r="T224" i="2"/>
  <c r="S224" i="2"/>
  <c r="R224" i="2"/>
  <c r="Q224" i="2"/>
  <c r="P224" i="2"/>
  <c r="W223" i="2"/>
  <c r="V223" i="2"/>
  <c r="U223" i="2"/>
  <c r="T223" i="2"/>
  <c r="S223" i="2"/>
  <c r="R223" i="2"/>
  <c r="Q223" i="2"/>
  <c r="P223" i="2"/>
  <c r="W222" i="2"/>
  <c r="V222" i="2"/>
  <c r="U222" i="2"/>
  <c r="T222" i="2"/>
  <c r="S222" i="2"/>
  <c r="R222" i="2"/>
  <c r="Q222" i="2"/>
  <c r="P222" i="2"/>
  <c r="W221" i="2"/>
  <c r="V221" i="2"/>
  <c r="U221" i="2"/>
  <c r="T221" i="2"/>
  <c r="S221" i="2"/>
  <c r="R221" i="2"/>
  <c r="Q221" i="2"/>
  <c r="P221" i="2"/>
  <c r="W220" i="2"/>
  <c r="V220" i="2"/>
  <c r="U220" i="2"/>
  <c r="T220" i="2"/>
  <c r="S220" i="2"/>
  <c r="R220" i="2"/>
  <c r="Q220" i="2"/>
  <c r="P220" i="2"/>
  <c r="W219" i="2"/>
  <c r="V219" i="2"/>
  <c r="U219" i="2"/>
  <c r="T219" i="2"/>
  <c r="S219" i="2"/>
  <c r="R219" i="2"/>
  <c r="Q219" i="2"/>
  <c r="P219" i="2"/>
  <c r="W218" i="2"/>
  <c r="V218" i="2"/>
  <c r="U218" i="2"/>
  <c r="T218" i="2"/>
  <c r="S218" i="2"/>
  <c r="R218" i="2"/>
  <c r="Q218" i="2"/>
  <c r="P218" i="2"/>
  <c r="W217" i="2"/>
  <c r="V217" i="2"/>
  <c r="U217" i="2"/>
  <c r="T217" i="2"/>
  <c r="S217" i="2"/>
  <c r="R217" i="2"/>
  <c r="Q217" i="2"/>
  <c r="P217" i="2"/>
  <c r="N216" i="2"/>
  <c r="L216" i="2"/>
  <c r="I216" i="2"/>
  <c r="I209" i="2" s="1"/>
  <c r="H216" i="2"/>
  <c r="H209" i="2" s="1"/>
  <c r="G216" i="2"/>
  <c r="F216" i="2"/>
  <c r="E216" i="2"/>
  <c r="D216" i="2"/>
  <c r="D209" i="2" s="1"/>
  <c r="W215" i="2"/>
  <c r="V215" i="2"/>
  <c r="U215" i="2"/>
  <c r="T215" i="2"/>
  <c r="S215" i="2"/>
  <c r="R215" i="2"/>
  <c r="Q215" i="2"/>
  <c r="P215" i="2"/>
  <c r="W214" i="2"/>
  <c r="V214" i="2"/>
  <c r="U214" i="2"/>
  <c r="T214" i="2"/>
  <c r="S214" i="2"/>
  <c r="R214" i="2"/>
  <c r="Q214" i="2"/>
  <c r="P214" i="2"/>
  <c r="W213" i="2"/>
  <c r="V213" i="2"/>
  <c r="U213" i="2"/>
  <c r="T213" i="2"/>
  <c r="S213" i="2"/>
  <c r="R213" i="2"/>
  <c r="Q213" i="2"/>
  <c r="P213" i="2"/>
  <c r="W212" i="2"/>
  <c r="V212" i="2"/>
  <c r="U212" i="2"/>
  <c r="T212" i="2"/>
  <c r="S212" i="2"/>
  <c r="R212" i="2"/>
  <c r="Q212" i="2"/>
  <c r="P212" i="2"/>
  <c r="W211" i="2"/>
  <c r="V211" i="2"/>
  <c r="U211" i="2"/>
  <c r="T211" i="2"/>
  <c r="S211" i="2"/>
  <c r="R211" i="2"/>
  <c r="Q211" i="2"/>
  <c r="P211" i="2"/>
  <c r="W210" i="2"/>
  <c r="V210" i="2"/>
  <c r="U210" i="2"/>
  <c r="T210" i="2"/>
  <c r="S210" i="2"/>
  <c r="R210" i="2"/>
  <c r="Q210" i="2"/>
  <c r="P210" i="2"/>
  <c r="W208" i="2"/>
  <c r="V208" i="2"/>
  <c r="U208" i="2"/>
  <c r="T208" i="2"/>
  <c r="S208" i="2"/>
  <c r="R208" i="2"/>
  <c r="Q208" i="2"/>
  <c r="P208" i="2"/>
  <c r="W207" i="2"/>
  <c r="V207" i="2"/>
  <c r="U207" i="2"/>
  <c r="T207" i="2"/>
  <c r="S207" i="2"/>
  <c r="R207" i="2"/>
  <c r="Q207" i="2"/>
  <c r="P207" i="2"/>
  <c r="W206" i="2"/>
  <c r="V206" i="2"/>
  <c r="U206" i="2"/>
  <c r="T206" i="2"/>
  <c r="S206" i="2"/>
  <c r="R206" i="2"/>
  <c r="Q206" i="2"/>
  <c r="P206" i="2"/>
  <c r="W205" i="2"/>
  <c r="V205" i="2"/>
  <c r="U205" i="2"/>
  <c r="T205" i="2"/>
  <c r="S205" i="2"/>
  <c r="R205" i="2"/>
  <c r="Q205" i="2"/>
  <c r="P205" i="2"/>
  <c r="W204" i="2"/>
  <c r="V204" i="2"/>
  <c r="U204" i="2"/>
  <c r="T204" i="2"/>
  <c r="S204" i="2"/>
  <c r="R204" i="2"/>
  <c r="Q204" i="2"/>
  <c r="P204" i="2"/>
  <c r="I203" i="2"/>
  <c r="H203" i="2"/>
  <c r="G203" i="2"/>
  <c r="F203" i="2"/>
  <c r="E203" i="2"/>
  <c r="D203" i="2"/>
  <c r="W202" i="2"/>
  <c r="V202" i="2"/>
  <c r="U202" i="2"/>
  <c r="T202" i="2"/>
  <c r="S202" i="2"/>
  <c r="R202" i="2"/>
  <c r="Q202" i="2"/>
  <c r="P202" i="2"/>
  <c r="W201" i="2"/>
  <c r="V201" i="2"/>
  <c r="U201" i="2"/>
  <c r="T201" i="2"/>
  <c r="S201" i="2"/>
  <c r="R201" i="2"/>
  <c r="Q201" i="2"/>
  <c r="P201" i="2"/>
  <c r="W200" i="2"/>
  <c r="V200" i="2"/>
  <c r="U200" i="2"/>
  <c r="T200" i="2"/>
  <c r="S200" i="2"/>
  <c r="R200" i="2"/>
  <c r="Q200" i="2"/>
  <c r="P200" i="2"/>
  <c r="W199" i="2"/>
  <c r="V199" i="2"/>
  <c r="U199" i="2"/>
  <c r="T199" i="2"/>
  <c r="S199" i="2"/>
  <c r="R199" i="2"/>
  <c r="Q199" i="2"/>
  <c r="P199" i="2"/>
  <c r="W198" i="2"/>
  <c r="V198" i="2"/>
  <c r="U198" i="2"/>
  <c r="T198" i="2"/>
  <c r="S198" i="2"/>
  <c r="R198" i="2"/>
  <c r="Q198" i="2"/>
  <c r="P198" i="2"/>
  <c r="W197" i="2"/>
  <c r="V197" i="2"/>
  <c r="U197" i="2"/>
  <c r="T197" i="2"/>
  <c r="S197" i="2"/>
  <c r="R197" i="2"/>
  <c r="Q197" i="2"/>
  <c r="P197" i="2"/>
  <c r="W196" i="2"/>
  <c r="V196" i="2"/>
  <c r="U196" i="2"/>
  <c r="T196" i="2"/>
  <c r="S196" i="2"/>
  <c r="R196" i="2"/>
  <c r="Q196" i="2"/>
  <c r="P196" i="2"/>
  <c r="W195" i="2"/>
  <c r="V195" i="2"/>
  <c r="U195" i="2"/>
  <c r="T195" i="2"/>
  <c r="S195" i="2"/>
  <c r="R195" i="2"/>
  <c r="Q195" i="2"/>
  <c r="P195" i="2"/>
  <c r="W194" i="2"/>
  <c r="V194" i="2"/>
  <c r="U194" i="2"/>
  <c r="T194" i="2"/>
  <c r="S194" i="2"/>
  <c r="R194" i="2"/>
  <c r="Q194" i="2"/>
  <c r="P194" i="2"/>
  <c r="W193" i="2"/>
  <c r="V193" i="2"/>
  <c r="U193" i="2"/>
  <c r="T193" i="2"/>
  <c r="S193" i="2"/>
  <c r="R193" i="2"/>
  <c r="Q193" i="2"/>
  <c r="P193" i="2"/>
  <c r="F192" i="2"/>
  <c r="Q192" i="2" s="1"/>
  <c r="W191" i="2"/>
  <c r="V191" i="2"/>
  <c r="U191" i="2"/>
  <c r="T191" i="2"/>
  <c r="S191" i="2"/>
  <c r="R191" i="2"/>
  <c r="Q191" i="2"/>
  <c r="P191" i="2"/>
  <c r="W190" i="2"/>
  <c r="V190" i="2"/>
  <c r="U190" i="2"/>
  <c r="T190" i="2"/>
  <c r="S190" i="2"/>
  <c r="R190" i="2"/>
  <c r="Q190" i="2"/>
  <c r="P190" i="2"/>
  <c r="W189" i="2"/>
  <c r="V189" i="2"/>
  <c r="U189" i="2"/>
  <c r="T189" i="2"/>
  <c r="S189" i="2"/>
  <c r="R189" i="2"/>
  <c r="Q189" i="2"/>
  <c r="P189" i="2"/>
  <c r="W188" i="2"/>
  <c r="V188" i="2"/>
  <c r="U188" i="2"/>
  <c r="T188" i="2"/>
  <c r="S188" i="2"/>
  <c r="R188" i="2"/>
  <c r="Q188" i="2"/>
  <c r="P188" i="2"/>
  <c r="W187" i="2"/>
  <c r="V187" i="2"/>
  <c r="U187" i="2"/>
  <c r="T187" i="2"/>
  <c r="S187" i="2"/>
  <c r="R187" i="2"/>
  <c r="Q187" i="2"/>
  <c r="P187" i="2"/>
  <c r="W186" i="2"/>
  <c r="V186" i="2"/>
  <c r="U186" i="2"/>
  <c r="T186" i="2"/>
  <c r="S186" i="2"/>
  <c r="R186" i="2"/>
  <c r="Q186" i="2"/>
  <c r="P186" i="2"/>
  <c r="W185" i="2"/>
  <c r="V185" i="2"/>
  <c r="U185" i="2"/>
  <c r="T185" i="2"/>
  <c r="S185" i="2"/>
  <c r="R185" i="2"/>
  <c r="Q185" i="2"/>
  <c r="P185" i="2"/>
  <c r="W184" i="2"/>
  <c r="V184" i="2"/>
  <c r="U184" i="2"/>
  <c r="T184" i="2"/>
  <c r="S184" i="2"/>
  <c r="R184" i="2"/>
  <c r="Q184" i="2"/>
  <c r="P184" i="2"/>
  <c r="W183" i="2"/>
  <c r="V183" i="2"/>
  <c r="U183" i="2"/>
  <c r="T183" i="2"/>
  <c r="S183" i="2"/>
  <c r="R183" i="2"/>
  <c r="Q183" i="2"/>
  <c r="P183" i="2"/>
  <c r="W182" i="2"/>
  <c r="V182" i="2"/>
  <c r="U182" i="2"/>
  <c r="T182" i="2"/>
  <c r="S182" i="2"/>
  <c r="R182" i="2"/>
  <c r="Q182" i="2"/>
  <c r="P182" i="2"/>
  <c r="I181" i="2"/>
  <c r="G181" i="2"/>
  <c r="F181" i="2"/>
  <c r="E181" i="2"/>
  <c r="W180" i="2"/>
  <c r="V180" i="2"/>
  <c r="U180" i="2"/>
  <c r="T180" i="2"/>
  <c r="S180" i="2"/>
  <c r="R180" i="2"/>
  <c r="Q180" i="2"/>
  <c r="P180" i="2"/>
  <c r="W179" i="2"/>
  <c r="V179" i="2"/>
  <c r="U179" i="2"/>
  <c r="T179" i="2"/>
  <c r="S179" i="2"/>
  <c r="R179" i="2"/>
  <c r="Q179" i="2"/>
  <c r="P179" i="2"/>
  <c r="W178" i="2"/>
  <c r="V178" i="2"/>
  <c r="U178" i="2"/>
  <c r="T178" i="2"/>
  <c r="S178" i="2"/>
  <c r="R178" i="2"/>
  <c r="Q178" i="2"/>
  <c r="P178" i="2"/>
  <c r="W177" i="2"/>
  <c r="V177" i="2"/>
  <c r="U177" i="2"/>
  <c r="T177" i="2"/>
  <c r="S177" i="2"/>
  <c r="R177" i="2"/>
  <c r="Q177" i="2"/>
  <c r="P177" i="2"/>
  <c r="W176" i="2"/>
  <c r="V176" i="2"/>
  <c r="U176" i="2"/>
  <c r="T176" i="2"/>
  <c r="S176" i="2"/>
  <c r="R176" i="2"/>
  <c r="Q176" i="2"/>
  <c r="P176" i="2"/>
  <c r="W175" i="2"/>
  <c r="V175" i="2"/>
  <c r="U175" i="2"/>
  <c r="T175" i="2"/>
  <c r="S175" i="2"/>
  <c r="R175" i="2"/>
  <c r="Q175" i="2"/>
  <c r="P175" i="2"/>
  <c r="W173" i="2"/>
  <c r="V173" i="2"/>
  <c r="U173" i="2"/>
  <c r="T173" i="2"/>
  <c r="S173" i="2"/>
  <c r="R173" i="2"/>
  <c r="Q173" i="2"/>
  <c r="P173" i="2"/>
  <c r="W172" i="2"/>
  <c r="V172" i="2"/>
  <c r="U172" i="2"/>
  <c r="T172" i="2"/>
  <c r="S172" i="2"/>
  <c r="R172" i="2"/>
  <c r="Q172" i="2"/>
  <c r="P172" i="2"/>
  <c r="W171" i="2"/>
  <c r="V171" i="2"/>
  <c r="U171" i="2"/>
  <c r="T171" i="2"/>
  <c r="S171" i="2"/>
  <c r="R171" i="2"/>
  <c r="W170" i="2"/>
  <c r="V170" i="2"/>
  <c r="U170" i="2"/>
  <c r="T170" i="2"/>
  <c r="S170" i="2"/>
  <c r="R170" i="2"/>
  <c r="P170" i="2"/>
  <c r="W169" i="2"/>
  <c r="V169" i="2"/>
  <c r="U169" i="2"/>
  <c r="T169" i="2"/>
  <c r="S169" i="2"/>
  <c r="R169" i="2"/>
  <c r="W168" i="2"/>
  <c r="V168" i="2"/>
  <c r="U168" i="2"/>
  <c r="T168" i="2"/>
  <c r="S168" i="2"/>
  <c r="R168" i="2"/>
  <c r="Q168" i="2"/>
  <c r="P168" i="2"/>
  <c r="W167" i="2"/>
  <c r="V167" i="2"/>
  <c r="U167" i="2"/>
  <c r="T167" i="2"/>
  <c r="S167" i="2"/>
  <c r="R167" i="2"/>
  <c r="Q167" i="2"/>
  <c r="P167" i="2"/>
  <c r="W166" i="2"/>
  <c r="V166" i="2"/>
  <c r="U166" i="2"/>
  <c r="T166" i="2"/>
  <c r="S166" i="2"/>
  <c r="R166" i="2"/>
  <c r="Q166" i="2"/>
  <c r="P166" i="2"/>
  <c r="W165" i="2"/>
  <c r="V165" i="2"/>
  <c r="U165" i="2"/>
  <c r="T165" i="2"/>
  <c r="S165" i="2"/>
  <c r="R165" i="2"/>
  <c r="Q165" i="2"/>
  <c r="P165" i="2"/>
  <c r="W164" i="2"/>
  <c r="V164" i="2"/>
  <c r="U164" i="2"/>
  <c r="T164" i="2"/>
  <c r="S164" i="2"/>
  <c r="R164" i="2"/>
  <c r="Q164" i="2"/>
  <c r="P164" i="2"/>
  <c r="I163" i="2"/>
  <c r="G163" i="2"/>
  <c r="F163" i="2"/>
  <c r="E163" i="2"/>
  <c r="D163" i="2"/>
  <c r="W162" i="2"/>
  <c r="V162" i="2"/>
  <c r="U162" i="2"/>
  <c r="T162" i="2"/>
  <c r="S162" i="2"/>
  <c r="R162" i="2"/>
  <c r="Q162" i="2"/>
  <c r="P162" i="2"/>
  <c r="W161" i="2"/>
  <c r="V161" i="2"/>
  <c r="U161" i="2"/>
  <c r="T161" i="2"/>
  <c r="S161" i="2"/>
  <c r="R161" i="2"/>
  <c r="Q161" i="2"/>
  <c r="P161" i="2"/>
  <c r="W160" i="2"/>
  <c r="V160" i="2"/>
  <c r="U160" i="2"/>
  <c r="T160" i="2"/>
  <c r="S160" i="2"/>
  <c r="R160" i="2"/>
  <c r="Q160" i="2"/>
  <c r="P160" i="2"/>
  <c r="W159" i="2"/>
  <c r="V159" i="2"/>
  <c r="U159" i="2"/>
  <c r="T159" i="2"/>
  <c r="S159" i="2"/>
  <c r="R159" i="2"/>
  <c r="Q159" i="2"/>
  <c r="P159" i="2"/>
  <c r="W158" i="2"/>
  <c r="V158" i="2"/>
  <c r="U158" i="2"/>
  <c r="T158" i="2"/>
  <c r="S158" i="2"/>
  <c r="R158" i="2"/>
  <c r="Q158" i="2"/>
  <c r="P158" i="2"/>
  <c r="W157" i="2"/>
  <c r="V157" i="2"/>
  <c r="U157" i="2"/>
  <c r="T157" i="2"/>
  <c r="S157" i="2"/>
  <c r="R157" i="2"/>
  <c r="Q157" i="2"/>
  <c r="P157" i="2"/>
  <c r="W156" i="2"/>
  <c r="V156" i="2"/>
  <c r="U156" i="2"/>
  <c r="T156" i="2"/>
  <c r="S156" i="2"/>
  <c r="R156" i="2"/>
  <c r="Q156" i="2"/>
  <c r="P156" i="2"/>
  <c r="W155" i="2"/>
  <c r="V155" i="2"/>
  <c r="U155" i="2"/>
  <c r="T155" i="2"/>
  <c r="S155" i="2"/>
  <c r="R155" i="2"/>
  <c r="Q155" i="2"/>
  <c r="P155" i="2"/>
  <c r="W154" i="2"/>
  <c r="V154" i="2"/>
  <c r="U154" i="2"/>
  <c r="T154" i="2"/>
  <c r="S154" i="2"/>
  <c r="R154" i="2"/>
  <c r="Q154" i="2"/>
  <c r="P154" i="2"/>
  <c r="W153" i="2"/>
  <c r="V153" i="2"/>
  <c r="U153" i="2"/>
  <c r="T153" i="2"/>
  <c r="S153" i="2"/>
  <c r="R153" i="2"/>
  <c r="Q153" i="2"/>
  <c r="P153" i="2"/>
  <c r="F152" i="2"/>
  <c r="P152" i="2" s="1"/>
  <c r="W151" i="2"/>
  <c r="V151" i="2"/>
  <c r="U151" i="2"/>
  <c r="T151" i="2"/>
  <c r="S151" i="2"/>
  <c r="R151" i="2"/>
  <c r="Q151" i="2"/>
  <c r="P151" i="2"/>
  <c r="W150" i="2"/>
  <c r="V150" i="2"/>
  <c r="U150" i="2"/>
  <c r="T150" i="2"/>
  <c r="S150" i="2"/>
  <c r="R150" i="2"/>
  <c r="Q150" i="2"/>
  <c r="P150" i="2"/>
  <c r="W149" i="2"/>
  <c r="V149" i="2"/>
  <c r="U149" i="2"/>
  <c r="T149" i="2"/>
  <c r="S149" i="2"/>
  <c r="R149" i="2"/>
  <c r="Q149" i="2"/>
  <c r="P149" i="2"/>
  <c r="W148" i="2"/>
  <c r="V148" i="2"/>
  <c r="U148" i="2"/>
  <c r="T148" i="2"/>
  <c r="S148" i="2"/>
  <c r="R148" i="2"/>
  <c r="Q148" i="2"/>
  <c r="P148" i="2"/>
  <c r="W147" i="2"/>
  <c r="V147" i="2"/>
  <c r="U147" i="2"/>
  <c r="T147" i="2"/>
  <c r="S147" i="2"/>
  <c r="R147" i="2"/>
  <c r="Q147" i="2"/>
  <c r="P147" i="2"/>
  <c r="W146" i="2"/>
  <c r="V146" i="2"/>
  <c r="U146" i="2"/>
  <c r="T146" i="2"/>
  <c r="S146" i="2"/>
  <c r="R146" i="2"/>
  <c r="Q146" i="2"/>
  <c r="P146" i="2"/>
  <c r="Q145" i="2"/>
  <c r="P145" i="2"/>
  <c r="N366" i="2"/>
  <c r="W144" i="2"/>
  <c r="V144" i="2"/>
  <c r="U144" i="2"/>
  <c r="T144" i="2"/>
  <c r="S144" i="2"/>
  <c r="R144" i="2"/>
  <c r="Q144" i="2"/>
  <c r="P144" i="2"/>
  <c r="W143" i="2"/>
  <c r="V143" i="2"/>
  <c r="U143" i="2"/>
  <c r="T143" i="2"/>
  <c r="S143" i="2"/>
  <c r="R143" i="2"/>
  <c r="Q143" i="2"/>
  <c r="P143" i="2"/>
  <c r="W142" i="2"/>
  <c r="V142" i="2"/>
  <c r="U142" i="2"/>
  <c r="T142" i="2"/>
  <c r="S142" i="2"/>
  <c r="R142" i="2"/>
  <c r="Q142" i="2"/>
  <c r="P142" i="2"/>
  <c r="I141" i="2"/>
  <c r="G141" i="2"/>
  <c r="F141" i="2"/>
  <c r="E141" i="2"/>
  <c r="D141" i="2"/>
  <c r="W140" i="2"/>
  <c r="V140" i="2"/>
  <c r="U140" i="2"/>
  <c r="T140" i="2"/>
  <c r="S140" i="2"/>
  <c r="R140" i="2"/>
  <c r="Q140" i="2"/>
  <c r="P140" i="2"/>
  <c r="W139" i="2"/>
  <c r="V139" i="2"/>
  <c r="U139" i="2"/>
  <c r="T139" i="2"/>
  <c r="S139" i="2"/>
  <c r="R139" i="2"/>
  <c r="Q139" i="2"/>
  <c r="P139" i="2"/>
  <c r="W138" i="2"/>
  <c r="V138" i="2"/>
  <c r="U138" i="2"/>
  <c r="T138" i="2"/>
  <c r="S138" i="2"/>
  <c r="R138" i="2"/>
  <c r="Q138" i="2"/>
  <c r="P138" i="2"/>
  <c r="W137" i="2"/>
  <c r="V137" i="2"/>
  <c r="U137" i="2"/>
  <c r="T137" i="2"/>
  <c r="S137" i="2"/>
  <c r="R137" i="2"/>
  <c r="Q137" i="2"/>
  <c r="P137" i="2"/>
  <c r="W136" i="2"/>
  <c r="V136" i="2"/>
  <c r="U136" i="2"/>
  <c r="T136" i="2"/>
  <c r="S136" i="2"/>
  <c r="R136" i="2"/>
  <c r="Q136" i="2"/>
  <c r="P136" i="2"/>
  <c r="W135" i="2"/>
  <c r="V135" i="2"/>
  <c r="U135" i="2"/>
  <c r="T135" i="2"/>
  <c r="S135" i="2"/>
  <c r="R135" i="2"/>
  <c r="Q135" i="2"/>
  <c r="P135" i="2"/>
  <c r="W133" i="2"/>
  <c r="V133" i="2"/>
  <c r="U133" i="2"/>
  <c r="T133" i="2"/>
  <c r="S133" i="2"/>
  <c r="R133" i="2"/>
  <c r="Q133" i="2"/>
  <c r="P133" i="2"/>
  <c r="W132" i="2"/>
  <c r="V132" i="2"/>
  <c r="U132" i="2"/>
  <c r="T132" i="2"/>
  <c r="S132" i="2"/>
  <c r="R132" i="2"/>
  <c r="Q132" i="2"/>
  <c r="P132" i="2"/>
  <c r="W131" i="2"/>
  <c r="V131" i="2"/>
  <c r="U131" i="2"/>
  <c r="T131" i="2"/>
  <c r="S131" i="2"/>
  <c r="R131" i="2"/>
  <c r="Q131" i="2"/>
  <c r="P131" i="2"/>
  <c r="W130" i="2"/>
  <c r="V130" i="2"/>
  <c r="U130" i="2"/>
  <c r="T130" i="2"/>
  <c r="S130" i="2"/>
  <c r="R130" i="2"/>
  <c r="Q130" i="2"/>
  <c r="P130" i="2"/>
  <c r="W129" i="2"/>
  <c r="V129" i="2"/>
  <c r="U129" i="2"/>
  <c r="T129" i="2"/>
  <c r="S129" i="2"/>
  <c r="R129" i="2"/>
  <c r="Q129" i="2"/>
  <c r="P129" i="2"/>
  <c r="I128" i="2"/>
  <c r="H128" i="2"/>
  <c r="G128" i="2"/>
  <c r="F128" i="2"/>
  <c r="E128" i="2"/>
  <c r="D128" i="2"/>
  <c r="W127" i="2"/>
  <c r="V127" i="2"/>
  <c r="U127" i="2"/>
  <c r="T127" i="2"/>
  <c r="S127" i="2"/>
  <c r="R127" i="2"/>
  <c r="Q127" i="2"/>
  <c r="P127" i="2"/>
  <c r="W126" i="2"/>
  <c r="V126" i="2"/>
  <c r="U126" i="2"/>
  <c r="T126" i="2"/>
  <c r="S126" i="2"/>
  <c r="R126" i="2"/>
  <c r="Q126" i="2"/>
  <c r="P126" i="2"/>
  <c r="W125" i="2"/>
  <c r="V125" i="2"/>
  <c r="U125" i="2"/>
  <c r="T125" i="2"/>
  <c r="S125" i="2"/>
  <c r="R125" i="2"/>
  <c r="Q125" i="2"/>
  <c r="P125" i="2"/>
  <c r="W124" i="2"/>
  <c r="V124" i="2"/>
  <c r="U124" i="2"/>
  <c r="T124" i="2"/>
  <c r="S124" i="2"/>
  <c r="R124" i="2"/>
  <c r="Q124" i="2"/>
  <c r="P124" i="2"/>
  <c r="W123" i="2"/>
  <c r="V123" i="2"/>
  <c r="U123" i="2"/>
  <c r="T123" i="2"/>
  <c r="S123" i="2"/>
  <c r="R123" i="2"/>
  <c r="Q123" i="2"/>
  <c r="P123" i="2"/>
  <c r="W122" i="2"/>
  <c r="V122" i="2"/>
  <c r="U122" i="2"/>
  <c r="T122" i="2"/>
  <c r="S122" i="2"/>
  <c r="R122" i="2"/>
  <c r="Q122" i="2"/>
  <c r="P122" i="2"/>
  <c r="W121" i="2"/>
  <c r="V121" i="2"/>
  <c r="U121" i="2"/>
  <c r="T121" i="2"/>
  <c r="S121" i="2"/>
  <c r="R121" i="2"/>
  <c r="Q121" i="2"/>
  <c r="P121" i="2"/>
  <c r="W120" i="2"/>
  <c r="V120" i="2"/>
  <c r="U120" i="2"/>
  <c r="T120" i="2"/>
  <c r="S120" i="2"/>
  <c r="R120" i="2"/>
  <c r="Q120" i="2"/>
  <c r="P120" i="2"/>
  <c r="W119" i="2"/>
  <c r="V119" i="2"/>
  <c r="U119" i="2"/>
  <c r="T119" i="2"/>
  <c r="S119" i="2"/>
  <c r="R119" i="2"/>
  <c r="Q119" i="2"/>
  <c r="P119" i="2"/>
  <c r="W118" i="2"/>
  <c r="V118" i="2"/>
  <c r="U118" i="2"/>
  <c r="T118" i="2"/>
  <c r="S118" i="2"/>
  <c r="R118" i="2"/>
  <c r="Q118" i="2"/>
  <c r="P118" i="2"/>
  <c r="W117" i="2"/>
  <c r="V117" i="2"/>
  <c r="U117" i="2"/>
  <c r="T117" i="2"/>
  <c r="S117" i="2"/>
  <c r="R117" i="2"/>
  <c r="Q117" i="2"/>
  <c r="P117" i="2"/>
  <c r="W116" i="2"/>
  <c r="V116" i="2"/>
  <c r="U116" i="2"/>
  <c r="T116" i="2"/>
  <c r="S116" i="2"/>
  <c r="R116" i="2"/>
  <c r="Q116" i="2"/>
  <c r="P116" i="2"/>
  <c r="W115" i="2"/>
  <c r="V115" i="2"/>
  <c r="U115" i="2"/>
  <c r="T115" i="2"/>
  <c r="S115" i="2"/>
  <c r="R115" i="2"/>
  <c r="Q115" i="2"/>
  <c r="P115" i="2"/>
  <c r="W114" i="2"/>
  <c r="V114" i="2"/>
  <c r="U114" i="2"/>
  <c r="T114" i="2"/>
  <c r="S114" i="2"/>
  <c r="R114" i="2"/>
  <c r="Q114" i="2"/>
  <c r="P114" i="2"/>
  <c r="W113" i="2"/>
  <c r="V113" i="2"/>
  <c r="U113" i="2"/>
  <c r="T113" i="2"/>
  <c r="S113" i="2"/>
  <c r="R113" i="2"/>
  <c r="Q113" i="2"/>
  <c r="P113" i="2"/>
  <c r="W112" i="2"/>
  <c r="V112" i="2"/>
  <c r="U112" i="2"/>
  <c r="T112" i="2"/>
  <c r="S112" i="2"/>
  <c r="R112" i="2"/>
  <c r="Q112" i="2"/>
  <c r="P112" i="2"/>
  <c r="W111" i="2"/>
  <c r="V111" i="2"/>
  <c r="U111" i="2"/>
  <c r="T111" i="2"/>
  <c r="S111" i="2"/>
  <c r="R111" i="2"/>
  <c r="Q111" i="2"/>
  <c r="P111" i="2"/>
  <c r="W110" i="2"/>
  <c r="V110" i="2"/>
  <c r="U110" i="2"/>
  <c r="T110" i="2"/>
  <c r="S110" i="2"/>
  <c r="R110" i="2"/>
  <c r="Q110" i="2"/>
  <c r="P110" i="2"/>
  <c r="W109" i="2"/>
  <c r="V109" i="2"/>
  <c r="U109" i="2"/>
  <c r="T109" i="2"/>
  <c r="S109" i="2"/>
  <c r="R109" i="2"/>
  <c r="Q109" i="2"/>
  <c r="P109" i="2"/>
  <c r="W108" i="2"/>
  <c r="V108" i="2"/>
  <c r="U108" i="2"/>
  <c r="T108" i="2"/>
  <c r="S108" i="2"/>
  <c r="R108" i="2"/>
  <c r="Q108" i="2"/>
  <c r="P108" i="2"/>
  <c r="W107" i="2"/>
  <c r="V107" i="2"/>
  <c r="U107" i="2"/>
  <c r="T107" i="2"/>
  <c r="S107" i="2"/>
  <c r="R107" i="2"/>
  <c r="Q107" i="2"/>
  <c r="P107" i="2"/>
  <c r="W106" i="2"/>
  <c r="V106" i="2"/>
  <c r="U106" i="2"/>
  <c r="T106" i="2"/>
  <c r="S106" i="2"/>
  <c r="R106" i="2"/>
  <c r="Q106" i="2"/>
  <c r="P106" i="2"/>
  <c r="I105" i="2"/>
  <c r="G105" i="2"/>
  <c r="F105" i="2"/>
  <c r="E105" i="2"/>
  <c r="D105" i="2"/>
  <c r="W104" i="2"/>
  <c r="V104" i="2"/>
  <c r="U104" i="2"/>
  <c r="T104" i="2"/>
  <c r="S104" i="2"/>
  <c r="R104" i="2"/>
  <c r="Q104" i="2"/>
  <c r="P104" i="2"/>
  <c r="W103" i="2"/>
  <c r="V103" i="2"/>
  <c r="U103" i="2"/>
  <c r="T103" i="2"/>
  <c r="S103" i="2"/>
  <c r="R103" i="2"/>
  <c r="Q103" i="2"/>
  <c r="P103" i="2"/>
  <c r="W102" i="2"/>
  <c r="V102" i="2"/>
  <c r="U102" i="2"/>
  <c r="T102" i="2"/>
  <c r="S102" i="2"/>
  <c r="R102" i="2"/>
  <c r="Q102" i="2"/>
  <c r="P102" i="2"/>
  <c r="H359" i="2"/>
  <c r="W101" i="2"/>
  <c r="V101" i="2"/>
  <c r="U101" i="2"/>
  <c r="T101" i="2"/>
  <c r="S101" i="2"/>
  <c r="R101" i="2"/>
  <c r="Q101" i="2"/>
  <c r="P101" i="2"/>
  <c r="W100" i="2"/>
  <c r="V100" i="2"/>
  <c r="U100" i="2"/>
  <c r="T100" i="2"/>
  <c r="S100" i="2"/>
  <c r="R100" i="2"/>
  <c r="Q100" i="2"/>
  <c r="P100" i="2"/>
  <c r="W99" i="2"/>
  <c r="V99" i="2"/>
  <c r="U99" i="2"/>
  <c r="T99" i="2"/>
  <c r="S99" i="2"/>
  <c r="R99" i="2"/>
  <c r="Q99" i="2"/>
  <c r="P99" i="2"/>
  <c r="W97" i="2"/>
  <c r="V97" i="2"/>
  <c r="U97" i="2"/>
  <c r="T97" i="2"/>
  <c r="S97" i="2"/>
  <c r="R97" i="2"/>
  <c r="Q97" i="2"/>
  <c r="P97" i="2"/>
  <c r="W96" i="2"/>
  <c r="V96" i="2"/>
  <c r="U96" i="2"/>
  <c r="T96" i="2"/>
  <c r="S96" i="2"/>
  <c r="R96" i="2"/>
  <c r="Q96" i="2"/>
  <c r="P96" i="2"/>
  <c r="W95" i="2"/>
  <c r="V95" i="2"/>
  <c r="U95" i="2"/>
  <c r="T95" i="2"/>
  <c r="S95" i="2"/>
  <c r="R95" i="2"/>
  <c r="Q95" i="2"/>
  <c r="P95" i="2"/>
  <c r="W94" i="2"/>
  <c r="V94" i="2"/>
  <c r="U94" i="2"/>
  <c r="T94" i="2"/>
  <c r="S94" i="2"/>
  <c r="R94" i="2"/>
  <c r="Q94" i="2"/>
  <c r="P94" i="2"/>
  <c r="W93" i="2"/>
  <c r="V93" i="2"/>
  <c r="U93" i="2"/>
  <c r="T93" i="2"/>
  <c r="S93" i="2"/>
  <c r="R93" i="2"/>
  <c r="Q93" i="2"/>
  <c r="P93" i="2"/>
  <c r="N92" i="2"/>
  <c r="L92" i="2"/>
  <c r="L62" i="2" s="1"/>
  <c r="I92" i="2"/>
  <c r="H92" i="2"/>
  <c r="G92" i="2"/>
  <c r="F92" i="2"/>
  <c r="E92" i="2"/>
  <c r="D92" i="2"/>
  <c r="W91" i="2"/>
  <c r="V91" i="2"/>
  <c r="U91" i="2"/>
  <c r="T91" i="2"/>
  <c r="S91" i="2"/>
  <c r="R91" i="2"/>
  <c r="Q91" i="2"/>
  <c r="P91" i="2"/>
  <c r="W90" i="2"/>
  <c r="V90" i="2"/>
  <c r="U90" i="2"/>
  <c r="T90" i="2"/>
  <c r="S90" i="2"/>
  <c r="R90" i="2"/>
  <c r="Q90" i="2"/>
  <c r="P90" i="2"/>
  <c r="W89" i="2"/>
  <c r="V89" i="2"/>
  <c r="U89" i="2"/>
  <c r="T89" i="2"/>
  <c r="S89" i="2"/>
  <c r="R89" i="2"/>
  <c r="Q89" i="2"/>
  <c r="P89" i="2"/>
  <c r="W88" i="2"/>
  <c r="V88" i="2"/>
  <c r="U88" i="2"/>
  <c r="T88" i="2"/>
  <c r="S88" i="2"/>
  <c r="R88" i="2"/>
  <c r="Q88" i="2"/>
  <c r="P88" i="2"/>
  <c r="W87" i="2"/>
  <c r="V87" i="2"/>
  <c r="U87" i="2"/>
  <c r="T87" i="2"/>
  <c r="S87" i="2"/>
  <c r="R87" i="2"/>
  <c r="Q87" i="2"/>
  <c r="P87" i="2"/>
  <c r="W86" i="2"/>
  <c r="V86" i="2"/>
  <c r="U86" i="2"/>
  <c r="T86" i="2"/>
  <c r="S86" i="2"/>
  <c r="R86" i="2"/>
  <c r="Q86" i="2"/>
  <c r="P86" i="2"/>
  <c r="W85" i="2"/>
  <c r="V85" i="2"/>
  <c r="U85" i="2"/>
  <c r="T85" i="2"/>
  <c r="S85" i="2"/>
  <c r="R85" i="2"/>
  <c r="Q85" i="2"/>
  <c r="P85" i="2"/>
  <c r="W84" i="2"/>
  <c r="V84" i="2"/>
  <c r="U84" i="2"/>
  <c r="T84" i="2"/>
  <c r="S84" i="2"/>
  <c r="R84" i="2"/>
  <c r="Q84" i="2"/>
  <c r="P84" i="2"/>
  <c r="W83" i="2"/>
  <c r="V83" i="2"/>
  <c r="U83" i="2"/>
  <c r="T83" i="2"/>
  <c r="S83" i="2"/>
  <c r="R83" i="2"/>
  <c r="Q83" i="2"/>
  <c r="P83" i="2"/>
  <c r="W82" i="2"/>
  <c r="V82" i="2"/>
  <c r="U82" i="2"/>
  <c r="T82" i="2"/>
  <c r="S82" i="2"/>
  <c r="R82" i="2"/>
  <c r="Q82" i="2"/>
  <c r="P82" i="2"/>
  <c r="W81" i="2"/>
  <c r="V81" i="2"/>
  <c r="U81" i="2"/>
  <c r="T81" i="2"/>
  <c r="S81" i="2"/>
  <c r="R81" i="2"/>
  <c r="Q81" i="2"/>
  <c r="P81" i="2"/>
  <c r="H80" i="2"/>
  <c r="F80" i="2"/>
  <c r="D80" i="2"/>
  <c r="W79" i="2"/>
  <c r="V79" i="2"/>
  <c r="U79" i="2"/>
  <c r="T79" i="2"/>
  <c r="S79" i="2"/>
  <c r="R79" i="2"/>
  <c r="Q79" i="2"/>
  <c r="P79" i="2"/>
  <c r="W78" i="2"/>
  <c r="V78" i="2"/>
  <c r="U78" i="2"/>
  <c r="T78" i="2"/>
  <c r="S78" i="2"/>
  <c r="R78" i="2"/>
  <c r="Q78" i="2"/>
  <c r="P78" i="2"/>
  <c r="W77" i="2"/>
  <c r="V77" i="2"/>
  <c r="U77" i="2"/>
  <c r="T77" i="2"/>
  <c r="S77" i="2"/>
  <c r="R77" i="2"/>
  <c r="Q77" i="2"/>
  <c r="P77" i="2"/>
  <c r="W76" i="2"/>
  <c r="V76" i="2"/>
  <c r="U76" i="2"/>
  <c r="T76" i="2"/>
  <c r="S76" i="2"/>
  <c r="R76" i="2"/>
  <c r="Q76" i="2"/>
  <c r="P76" i="2"/>
  <c r="W75" i="2"/>
  <c r="V75" i="2"/>
  <c r="U75" i="2"/>
  <c r="T75" i="2"/>
  <c r="S75" i="2"/>
  <c r="R75" i="2"/>
  <c r="Q75" i="2"/>
  <c r="P75" i="2"/>
  <c r="W74" i="2"/>
  <c r="V74" i="2"/>
  <c r="U74" i="2"/>
  <c r="T74" i="2"/>
  <c r="S74" i="2"/>
  <c r="R74" i="2"/>
  <c r="Q74" i="2"/>
  <c r="P74" i="2"/>
  <c r="W73" i="2"/>
  <c r="V73" i="2"/>
  <c r="U73" i="2"/>
  <c r="T73" i="2"/>
  <c r="S73" i="2"/>
  <c r="R73" i="2"/>
  <c r="Q73" i="2"/>
  <c r="P73" i="2"/>
  <c r="W72" i="2"/>
  <c r="V72" i="2"/>
  <c r="U72" i="2"/>
  <c r="T72" i="2"/>
  <c r="S72" i="2"/>
  <c r="R72" i="2"/>
  <c r="Q72" i="2"/>
  <c r="P72" i="2"/>
  <c r="W71" i="2"/>
  <c r="V71" i="2"/>
  <c r="U71" i="2"/>
  <c r="T71" i="2"/>
  <c r="S71" i="2"/>
  <c r="R71" i="2"/>
  <c r="Q71" i="2"/>
  <c r="P71" i="2"/>
  <c r="W70" i="2"/>
  <c r="V70" i="2"/>
  <c r="U70" i="2"/>
  <c r="T70" i="2"/>
  <c r="S70" i="2"/>
  <c r="R70" i="2"/>
  <c r="Q70" i="2"/>
  <c r="P70" i="2"/>
  <c r="I69" i="2"/>
  <c r="G69" i="2"/>
  <c r="F69" i="2"/>
  <c r="P69" i="2" s="1"/>
  <c r="W68" i="2"/>
  <c r="V68" i="2"/>
  <c r="U68" i="2"/>
  <c r="T68" i="2"/>
  <c r="S68" i="2"/>
  <c r="R68" i="2"/>
  <c r="Q68" i="2"/>
  <c r="P68" i="2"/>
  <c r="W67" i="2"/>
  <c r="V67" i="2"/>
  <c r="U67" i="2"/>
  <c r="T67" i="2"/>
  <c r="S67" i="2"/>
  <c r="R67" i="2"/>
  <c r="Q67" i="2"/>
  <c r="P67" i="2"/>
  <c r="W66" i="2"/>
  <c r="V66" i="2"/>
  <c r="U66" i="2"/>
  <c r="T66" i="2"/>
  <c r="S66" i="2"/>
  <c r="R66" i="2"/>
  <c r="Q66" i="2"/>
  <c r="P66" i="2"/>
  <c r="W65" i="2"/>
  <c r="V65" i="2"/>
  <c r="U65" i="2"/>
  <c r="T65" i="2"/>
  <c r="S65" i="2"/>
  <c r="R65" i="2"/>
  <c r="Q65" i="2"/>
  <c r="P65" i="2"/>
  <c r="W64" i="2"/>
  <c r="V64" i="2"/>
  <c r="U64" i="2"/>
  <c r="T64" i="2"/>
  <c r="S64" i="2"/>
  <c r="R64" i="2"/>
  <c r="Q64" i="2"/>
  <c r="P64" i="2"/>
  <c r="W63" i="2"/>
  <c r="V63" i="2"/>
  <c r="U63" i="2"/>
  <c r="T63" i="2"/>
  <c r="S63" i="2"/>
  <c r="R63" i="2"/>
  <c r="Q63" i="2"/>
  <c r="P63" i="2"/>
  <c r="E62" i="2"/>
  <c r="Q61" i="2"/>
  <c r="L53" i="2"/>
  <c r="F53" i="2"/>
  <c r="F43" i="2"/>
  <c r="E43" i="2"/>
  <c r="H26" i="2" l="1"/>
  <c r="H28" i="2"/>
  <c r="H29" i="2"/>
  <c r="G1008" i="2"/>
  <c r="G1287" i="2"/>
  <c r="V511" i="2"/>
  <c r="I16" i="2"/>
  <c r="G757" i="2"/>
  <c r="I23" i="2"/>
  <c r="H48" i="2"/>
  <c r="L722" i="2"/>
  <c r="N722" i="2"/>
  <c r="W253" i="2"/>
  <c r="I1008" i="2"/>
  <c r="I24" i="2"/>
  <c r="I793" i="2"/>
  <c r="H16" i="2"/>
  <c r="I19" i="2"/>
  <c r="H42" i="2"/>
  <c r="D828" i="2"/>
  <c r="D1573" i="2"/>
  <c r="N98" i="2"/>
  <c r="F393" i="2"/>
  <c r="H393" i="2"/>
  <c r="U511" i="2"/>
  <c r="G793" i="2"/>
  <c r="I18" i="2"/>
  <c r="H32" i="2"/>
  <c r="H31" i="2"/>
  <c r="I22" i="2"/>
  <c r="H49" i="2"/>
  <c r="H19" i="2"/>
  <c r="H24" i="2"/>
  <c r="S253" i="2"/>
  <c r="I25" i="2"/>
  <c r="H27" i="2"/>
  <c r="H30" i="2"/>
  <c r="H34" i="2"/>
  <c r="I50" i="2"/>
  <c r="I20" i="2"/>
  <c r="I17" i="2"/>
  <c r="K14" i="2"/>
  <c r="K13" i="2" s="1"/>
  <c r="H15" i="2"/>
  <c r="H23" i="2"/>
  <c r="I27" i="2"/>
  <c r="I30" i="2"/>
  <c r="I49" i="2"/>
  <c r="I45" i="2"/>
  <c r="H18" i="2"/>
  <c r="I15" i="2"/>
  <c r="H50" i="2"/>
  <c r="I28" i="2"/>
  <c r="I31" i="2"/>
  <c r="H45" i="2"/>
  <c r="H17" i="2"/>
  <c r="H36" i="2"/>
  <c r="H20" i="2"/>
  <c r="I42" i="2"/>
  <c r="H22" i="2"/>
  <c r="H25" i="2"/>
  <c r="I26" i="2"/>
  <c r="I29" i="2"/>
  <c r="I32" i="2"/>
  <c r="I48" i="2"/>
  <c r="J13" i="2"/>
  <c r="I37" i="2"/>
  <c r="I40" i="2"/>
  <c r="H38" i="2"/>
  <c r="H41" i="2"/>
  <c r="I35" i="2"/>
  <c r="I38" i="2"/>
  <c r="I41" i="2"/>
  <c r="H39" i="2"/>
  <c r="I36" i="2"/>
  <c r="I39" i="2"/>
  <c r="H37" i="2"/>
  <c r="H40" i="2"/>
  <c r="S507" i="2"/>
  <c r="R511" i="2"/>
  <c r="S511" i="2"/>
  <c r="E48" i="2"/>
  <c r="G500" i="2"/>
  <c r="T511" i="2"/>
  <c r="L507" i="2"/>
  <c r="L500" i="2" s="1"/>
  <c r="W764" i="2"/>
  <c r="V1423" i="2"/>
  <c r="R474" i="2"/>
  <c r="T508" i="2"/>
  <c r="U508" i="2"/>
  <c r="L693" i="2"/>
  <c r="L22" i="2" s="1"/>
  <c r="T764" i="2"/>
  <c r="V508" i="2"/>
  <c r="N507" i="2"/>
  <c r="N500" i="2" s="1"/>
  <c r="W508" i="2"/>
  <c r="U764" i="2"/>
  <c r="N757" i="2"/>
  <c r="R45" i="2"/>
  <c r="G865" i="2"/>
  <c r="R764" i="2"/>
  <c r="D22" i="2"/>
  <c r="I537" i="2"/>
  <c r="V764" i="2"/>
  <c r="G1672" i="2"/>
  <c r="F19" i="2"/>
  <c r="D20" i="2"/>
  <c r="F17" i="2"/>
  <c r="D18" i="2"/>
  <c r="F24" i="2"/>
  <c r="D25" i="2"/>
  <c r="D36" i="2"/>
  <c r="Q1533" i="2"/>
  <c r="Q1648" i="2"/>
  <c r="L174" i="2"/>
  <c r="L246" i="2"/>
  <c r="E45" i="2"/>
  <c r="W390" i="2"/>
  <c r="F26" i="2"/>
  <c r="I1521" i="2"/>
  <c r="N174" i="2"/>
  <c r="N246" i="2"/>
  <c r="I776" i="2"/>
  <c r="I757" i="2" s="1"/>
  <c r="I62" i="2"/>
  <c r="Q170" i="2"/>
  <c r="E49" i="2"/>
  <c r="T470" i="2"/>
  <c r="D23" i="2"/>
  <c r="L98" i="2"/>
  <c r="L1182" i="2"/>
  <c r="N1217" i="2"/>
  <c r="N1608" i="2"/>
  <c r="G45" i="2"/>
  <c r="L865" i="2"/>
  <c r="N1573" i="2"/>
  <c r="R604" i="2"/>
  <c r="Q894" i="2"/>
  <c r="G49" i="2"/>
  <c r="G42" i="2"/>
  <c r="R715" i="2"/>
  <c r="N693" i="2"/>
  <c r="N22" i="2" s="1"/>
  <c r="H935" i="2"/>
  <c r="L393" i="2"/>
  <c r="L1608" i="2"/>
  <c r="N393" i="2"/>
  <c r="H98" i="2"/>
  <c r="F98" i="2"/>
  <c r="E500" i="2"/>
  <c r="E865" i="2"/>
  <c r="I1672" i="2"/>
  <c r="L463" i="2"/>
  <c r="N463" i="2"/>
  <c r="L1573" i="2"/>
  <c r="H463" i="2"/>
  <c r="D29" i="2"/>
  <c r="G574" i="2"/>
  <c r="G611" i="2"/>
  <c r="L1217" i="2"/>
  <c r="Q1666" i="2"/>
  <c r="D1672" i="2"/>
  <c r="N1042" i="2"/>
  <c r="N134" i="2"/>
  <c r="L828" i="2"/>
  <c r="N828" i="2"/>
  <c r="L1042" i="2"/>
  <c r="N1182" i="2"/>
  <c r="G36" i="2"/>
  <c r="D169" i="2"/>
  <c r="Q169" i="2" s="1"/>
  <c r="D500" i="2"/>
  <c r="Q500" i="2" s="1"/>
  <c r="N648" i="2"/>
  <c r="T698" i="2"/>
  <c r="Q1423" i="2"/>
  <c r="W1459" i="2"/>
  <c r="W1658" i="2"/>
  <c r="L757" i="2"/>
  <c r="H741" i="2"/>
  <c r="H722" i="2" s="1"/>
  <c r="G16" i="2"/>
  <c r="E27" i="2"/>
  <c r="F48" i="2"/>
  <c r="N42" i="2"/>
  <c r="L283" i="2"/>
  <c r="E24" i="2"/>
  <c r="P379" i="2"/>
  <c r="E50" i="2"/>
  <c r="G19" i="2"/>
  <c r="E20" i="2"/>
  <c r="G35" i="2"/>
  <c r="G41" i="2"/>
  <c r="D27" i="2"/>
  <c r="F29" i="2"/>
  <c r="F39" i="2"/>
  <c r="F42" i="2"/>
  <c r="L50" i="2"/>
  <c r="U1294" i="2"/>
  <c r="H387" i="2"/>
  <c r="W1649" i="2"/>
  <c r="L1650" i="2"/>
  <c r="W1664" i="2"/>
  <c r="T1669" i="2"/>
  <c r="W1670" i="2"/>
  <c r="V1674" i="2"/>
  <c r="L18" i="2"/>
  <c r="N48" i="2"/>
  <c r="L16" i="2"/>
  <c r="N865" i="2"/>
  <c r="N36" i="2"/>
  <c r="W973" i="2"/>
  <c r="W980" i="2"/>
  <c r="L37" i="2"/>
  <c r="N696" i="2"/>
  <c r="N18" i="2"/>
  <c r="N15" i="2"/>
  <c r="L19" i="2"/>
  <c r="L23" i="2"/>
  <c r="T474" i="2"/>
  <c r="U474" i="2"/>
  <c r="V474" i="2"/>
  <c r="W474" i="2"/>
  <c r="L696" i="2"/>
  <c r="V363" i="2"/>
  <c r="L134" i="2"/>
  <c r="N49" i="2"/>
  <c r="L28" i="2"/>
  <c r="L31" i="2"/>
  <c r="N62" i="2"/>
  <c r="N35" i="2"/>
  <c r="N27" i="2"/>
  <c r="L42" i="2"/>
  <c r="L45" i="2"/>
  <c r="L36" i="2"/>
  <c r="F15" i="2"/>
  <c r="N20" i="2"/>
  <c r="F23" i="2"/>
  <c r="D24" i="2"/>
  <c r="N24" i="2"/>
  <c r="G30" i="2"/>
  <c r="E31" i="2"/>
  <c r="G34" i="2"/>
  <c r="E35" i="2"/>
  <c r="G37" i="2"/>
  <c r="E38" i="2"/>
  <c r="G40" i="2"/>
  <c r="E41" i="2"/>
  <c r="L26" i="2"/>
  <c r="F27" i="2"/>
  <c r="D28" i="2"/>
  <c r="N28" i="2"/>
  <c r="L32" i="2"/>
  <c r="F34" i="2"/>
  <c r="V1323" i="2"/>
  <c r="W1343" i="2"/>
  <c r="T1354" i="2"/>
  <c r="U984" i="2"/>
  <c r="U974" i="2"/>
  <c r="E15" i="2"/>
  <c r="V367" i="2"/>
  <c r="D35" i="2"/>
  <c r="T375" i="2"/>
  <c r="T80" i="2"/>
  <c r="E574" i="2"/>
  <c r="N16" i="2"/>
  <c r="N23" i="2"/>
  <c r="L24" i="2"/>
  <c r="D26" i="2"/>
  <c r="N26" i="2"/>
  <c r="N29" i="2"/>
  <c r="D32" i="2"/>
  <c r="L34" i="2"/>
  <c r="G50" i="2"/>
  <c r="H865" i="2"/>
  <c r="S884" i="2"/>
  <c r="G900" i="2"/>
  <c r="U964" i="2"/>
  <c r="U971" i="2"/>
  <c r="U985" i="2"/>
  <c r="Q990" i="2"/>
  <c r="W1259" i="2"/>
  <c r="V1387" i="2"/>
  <c r="P1504" i="2"/>
  <c r="V1518" i="2"/>
  <c r="E1532" i="2"/>
  <c r="G1573" i="2"/>
  <c r="U1649" i="2"/>
  <c r="G23" i="2"/>
  <c r="G38" i="2"/>
  <c r="E39" i="2"/>
  <c r="E42" i="2"/>
  <c r="E1661" i="2"/>
  <c r="U994" i="2"/>
  <c r="Q995" i="2"/>
  <c r="V999" i="2"/>
  <c r="I1182" i="2"/>
  <c r="W1472" i="2"/>
  <c r="V1529" i="2"/>
  <c r="G1650" i="2"/>
  <c r="Q1660" i="2"/>
  <c r="D1661" i="2"/>
  <c r="P1664" i="2"/>
  <c r="U1667" i="2"/>
  <c r="T290" i="2"/>
  <c r="G20" i="2"/>
  <c r="N537" i="2"/>
  <c r="R1484" i="2"/>
  <c r="U1657" i="2"/>
  <c r="P1658" i="2"/>
  <c r="G17" i="2"/>
  <c r="E18" i="2"/>
  <c r="G15" i="2"/>
  <c r="G22" i="2"/>
  <c r="E23" i="2"/>
  <c r="G25" i="2"/>
  <c r="E26" i="2"/>
  <c r="G28" i="2"/>
  <c r="E29" i="2"/>
  <c r="G31" i="2"/>
  <c r="E32" i="2"/>
  <c r="F37" i="2"/>
  <c r="D38" i="2"/>
  <c r="N38" i="2"/>
  <c r="V995" i="2"/>
  <c r="D41" i="2"/>
  <c r="N41" i="2"/>
  <c r="D1000" i="2"/>
  <c r="V1001" i="2"/>
  <c r="Q1003" i="2"/>
  <c r="W1334" i="2"/>
  <c r="P1343" i="2"/>
  <c r="G1393" i="2"/>
  <c r="T1448" i="2"/>
  <c r="P1459" i="2"/>
  <c r="T1533" i="2"/>
  <c r="D1532" i="2"/>
  <c r="N1532" i="2"/>
  <c r="H1538" i="2"/>
  <c r="D48" i="2"/>
  <c r="D134" i="2"/>
  <c r="S141" i="2"/>
  <c r="W313" i="2"/>
  <c r="T326" i="2"/>
  <c r="T581" i="2"/>
  <c r="E648" i="2"/>
  <c r="E757" i="2"/>
  <c r="E1252" i="2"/>
  <c r="W1323" i="2"/>
  <c r="D1508" i="2"/>
  <c r="V1512" i="2"/>
  <c r="G1538" i="2"/>
  <c r="I1608" i="2"/>
  <c r="U1663" i="2"/>
  <c r="E16" i="2"/>
  <c r="V1436" i="2"/>
  <c r="Q1448" i="2"/>
  <c r="F28" i="2"/>
  <c r="L30" i="2"/>
  <c r="N32" i="2"/>
  <c r="E393" i="2"/>
  <c r="P1328" i="2"/>
  <c r="U1328" i="2"/>
  <c r="W363" i="2"/>
  <c r="H574" i="2"/>
  <c r="Q687" i="2"/>
  <c r="Q690" i="2"/>
  <c r="V705" i="2"/>
  <c r="V708" i="2"/>
  <c r="E935" i="2"/>
  <c r="U999" i="2"/>
  <c r="D49" i="2"/>
  <c r="U1071" i="2"/>
  <c r="G1147" i="2"/>
  <c r="L1287" i="2"/>
  <c r="U1287" i="2" s="1"/>
  <c r="I1287" i="2"/>
  <c r="W1336" i="2"/>
  <c r="U1338" i="2"/>
  <c r="D31" i="2"/>
  <c r="D1393" i="2"/>
  <c r="W1400" i="2"/>
  <c r="P1602" i="2"/>
  <c r="W1644" i="2"/>
  <c r="W1659" i="2"/>
  <c r="R1662" i="2"/>
  <c r="S1662" i="2"/>
  <c r="D30" i="2"/>
  <c r="S482" i="2"/>
  <c r="I648" i="2"/>
  <c r="E17" i="2"/>
  <c r="G29" i="2"/>
  <c r="G32" i="2"/>
  <c r="E34" i="2"/>
  <c r="E37" i="2"/>
  <c r="G39" i="2"/>
  <c r="E40" i="2"/>
  <c r="U800" i="2"/>
  <c r="T822" i="2"/>
  <c r="D865" i="2"/>
  <c r="U973" i="2"/>
  <c r="U980" i="2"/>
  <c r="T1131" i="2"/>
  <c r="H1147" i="2"/>
  <c r="U1176" i="2"/>
  <c r="I1252" i="2"/>
  <c r="U1323" i="2"/>
  <c r="L17" i="2"/>
  <c r="U1326" i="2"/>
  <c r="G1341" i="2"/>
  <c r="U1348" i="2"/>
  <c r="T1484" i="2"/>
  <c r="Q1502" i="2"/>
  <c r="V1503" i="2"/>
  <c r="Q1512" i="2"/>
  <c r="T1514" i="2"/>
  <c r="S1656" i="2"/>
  <c r="L39" i="2"/>
  <c r="W163" i="2"/>
  <c r="G283" i="2"/>
  <c r="W360" i="2"/>
  <c r="L20" i="2"/>
  <c r="D648" i="2"/>
  <c r="G722" i="2"/>
  <c r="F35" i="2"/>
  <c r="L35" i="2"/>
  <c r="F36" i="2"/>
  <c r="D40" i="2"/>
  <c r="N40" i="2"/>
  <c r="L41" i="2"/>
  <c r="I1147" i="2"/>
  <c r="G1217" i="2"/>
  <c r="Q1246" i="2"/>
  <c r="V1342" i="2"/>
  <c r="V1530" i="2"/>
  <c r="I1573" i="2"/>
  <c r="H1573" i="2"/>
  <c r="H1608" i="2"/>
  <c r="R1644" i="2"/>
  <c r="S1644" i="2"/>
  <c r="U1662" i="2"/>
  <c r="P1665" i="2"/>
  <c r="W1669" i="2"/>
  <c r="T1670" i="2"/>
  <c r="S1671" i="2"/>
  <c r="H265" i="2"/>
  <c r="H246" i="2" s="1"/>
  <c r="H376" i="2"/>
  <c r="H35" i="2" s="1"/>
  <c r="H134" i="2"/>
  <c r="R145" i="2"/>
  <c r="P171" i="2"/>
  <c r="Q1201" i="2"/>
  <c r="P1182" i="2"/>
  <c r="P1201" i="2"/>
  <c r="R1123" i="2"/>
  <c r="S1119" i="2"/>
  <c r="T52" i="2"/>
  <c r="D362" i="2"/>
  <c r="D45" i="2"/>
  <c r="P45" i="2" s="1"/>
  <c r="N45" i="2"/>
  <c r="R566" i="2"/>
  <c r="S566" i="2"/>
  <c r="I611" i="2"/>
  <c r="L15" i="2"/>
  <c r="D34" i="2"/>
  <c r="Q800" i="2"/>
  <c r="V975" i="2"/>
  <c r="S978" i="2"/>
  <c r="R981" i="2"/>
  <c r="T983" i="2"/>
  <c r="S984" i="2"/>
  <c r="W985" i="2"/>
  <c r="E1147" i="2"/>
  <c r="V1228" i="2"/>
  <c r="Q1323" i="2"/>
  <c r="V216" i="2"/>
  <c r="D356" i="2"/>
  <c r="D15" i="2" s="1"/>
  <c r="D19" i="2"/>
  <c r="U365" i="2"/>
  <c r="F41" i="2"/>
  <c r="D42" i="2"/>
  <c r="T44" i="2"/>
  <c r="F49" i="2"/>
  <c r="D50" i="2"/>
  <c r="F30" i="2"/>
  <c r="N31" i="2"/>
  <c r="S972" i="2"/>
  <c r="D1042" i="2"/>
  <c r="T1084" i="2"/>
  <c r="V1224" i="2"/>
  <c r="U46" i="2"/>
  <c r="R128" i="2"/>
  <c r="S128" i="2"/>
  <c r="T192" i="2"/>
  <c r="I283" i="2"/>
  <c r="W357" i="2"/>
  <c r="F18" i="2"/>
  <c r="P373" i="2"/>
  <c r="I387" i="2"/>
  <c r="W404" i="2"/>
  <c r="G24" i="2"/>
  <c r="E25" i="2"/>
  <c r="G27" i="2"/>
  <c r="G48" i="2"/>
  <c r="T716" i="2"/>
  <c r="T719" i="2"/>
  <c r="W786" i="2"/>
  <c r="I828" i="2"/>
  <c r="W994" i="2"/>
  <c r="P1002" i="2"/>
  <c r="W1004" i="2"/>
  <c r="V1141" i="2"/>
  <c r="W1228" i="2"/>
  <c r="W1330" i="2"/>
  <c r="R1339" i="2"/>
  <c r="S1339" i="2"/>
  <c r="U1344" i="2"/>
  <c r="W1350" i="2"/>
  <c r="V1527" i="2"/>
  <c r="Q1529" i="2"/>
  <c r="I1532" i="2"/>
  <c r="U1615" i="2"/>
  <c r="P1637" i="2"/>
  <c r="W1637" i="2"/>
  <c r="W1654" i="2"/>
  <c r="T1655" i="2"/>
  <c r="W1665" i="2"/>
  <c r="Q290" i="2"/>
  <c r="W290" i="2"/>
  <c r="P313" i="2"/>
  <c r="G26" i="2"/>
  <c r="E30" i="2"/>
  <c r="D374" i="2"/>
  <c r="V375" i="2"/>
  <c r="D37" i="2"/>
  <c r="W378" i="2"/>
  <c r="V381" i="2"/>
  <c r="W492" i="2"/>
  <c r="W593" i="2"/>
  <c r="Q696" i="2"/>
  <c r="L40" i="2"/>
  <c r="R712" i="2"/>
  <c r="W835" i="2"/>
  <c r="V974" i="2"/>
  <c r="U979" i="2"/>
  <c r="T985" i="2"/>
  <c r="V1246" i="2"/>
  <c r="I1357" i="2"/>
  <c r="S1591" i="2"/>
  <c r="G1661" i="2"/>
  <c r="S51" i="2"/>
  <c r="S152" i="2"/>
  <c r="Q368" i="2"/>
  <c r="V372" i="2"/>
  <c r="W400" i="2"/>
  <c r="R593" i="2"/>
  <c r="T604" i="2"/>
  <c r="G18" i="2"/>
  <c r="E19" i="2"/>
  <c r="E704" i="2"/>
  <c r="E828" i="2"/>
  <c r="U929" i="2"/>
  <c r="G935" i="2"/>
  <c r="V987" i="2"/>
  <c r="U988" i="2"/>
  <c r="Q997" i="2"/>
  <c r="T997" i="2"/>
  <c r="T1003" i="2"/>
  <c r="G1077" i="2"/>
  <c r="I1217" i="2"/>
  <c r="W1324" i="2"/>
  <c r="P1325" i="2"/>
  <c r="W1327" i="2"/>
  <c r="V1339" i="2"/>
  <c r="R1350" i="2"/>
  <c r="D1608" i="2"/>
  <c r="T1654" i="2"/>
  <c r="H1661" i="2"/>
  <c r="S45" i="2"/>
  <c r="V51" i="2"/>
  <c r="W51" i="2"/>
  <c r="Q51" i="2"/>
  <c r="L49" i="2"/>
  <c r="G62" i="2"/>
  <c r="T105" i="2"/>
  <c r="V163" i="2"/>
  <c r="Q181" i="2"/>
  <c r="U181" i="2"/>
  <c r="P203" i="2"/>
  <c r="R203" i="2"/>
  <c r="R253" i="2"/>
  <c r="S358" i="2"/>
  <c r="E22" i="2"/>
  <c r="R379" i="2"/>
  <c r="D39" i="2"/>
  <c r="W381" i="2"/>
  <c r="W422" i="2"/>
  <c r="S529" i="2"/>
  <c r="H648" i="2"/>
  <c r="P677" i="2"/>
  <c r="R677" i="2"/>
  <c r="S677" i="2"/>
  <c r="Q689" i="2"/>
  <c r="P706" i="2"/>
  <c r="S706" i="2"/>
  <c r="N704" i="2"/>
  <c r="T708" i="2"/>
  <c r="R709" i="2"/>
  <c r="S709" i="2"/>
  <c r="I722" i="2"/>
  <c r="T786" i="2"/>
  <c r="W847" i="2"/>
  <c r="R1328" i="2"/>
  <c r="U976" i="2"/>
  <c r="T976" i="2"/>
  <c r="H1182" i="2"/>
  <c r="S1281" i="2"/>
  <c r="R1281" i="2"/>
  <c r="N34" i="2"/>
  <c r="P80" i="2"/>
  <c r="D98" i="2"/>
  <c r="E209" i="2"/>
  <c r="E283" i="2"/>
  <c r="E28" i="2"/>
  <c r="T529" i="2"/>
  <c r="R690" i="2"/>
  <c r="U884" i="2"/>
  <c r="Q991" i="2"/>
  <c r="T991" i="2"/>
  <c r="U991" i="2"/>
  <c r="F32" i="2"/>
  <c r="N50" i="2"/>
  <c r="V69" i="2"/>
  <c r="S92" i="2"/>
  <c r="V152" i="2"/>
  <c r="P216" i="2"/>
  <c r="R216" i="2"/>
  <c r="W216" i="2"/>
  <c r="V253" i="2"/>
  <c r="T277" i="2"/>
  <c r="T359" i="2"/>
  <c r="U368" i="2"/>
  <c r="Q369" i="2"/>
  <c r="V384" i="2"/>
  <c r="U389" i="2"/>
  <c r="F50" i="2"/>
  <c r="V390" i="2"/>
  <c r="D393" i="2"/>
  <c r="I393" i="2"/>
  <c r="I463" i="2"/>
  <c r="I500" i="2"/>
  <c r="Q537" i="2"/>
  <c r="V544" i="2"/>
  <c r="P688" i="2"/>
  <c r="R688" i="2"/>
  <c r="S688" i="2"/>
  <c r="G692" i="2"/>
  <c r="Q702" i="2"/>
  <c r="V702" i="2"/>
  <c r="Q710" i="2"/>
  <c r="V711" i="2"/>
  <c r="P718" i="2"/>
  <c r="R718" i="2"/>
  <c r="S718" i="2"/>
  <c r="Q751" i="2"/>
  <c r="V983" i="2"/>
  <c r="W1647" i="2"/>
  <c r="S1653" i="2"/>
  <c r="S712" i="2"/>
  <c r="P43" i="2"/>
  <c r="R105" i="2"/>
  <c r="S105" i="2"/>
  <c r="H174" i="2"/>
  <c r="V203" i="2"/>
  <c r="T313" i="2"/>
  <c r="U326" i="2"/>
  <c r="D17" i="2"/>
  <c r="N17" i="2"/>
  <c r="T365" i="2"/>
  <c r="R367" i="2"/>
  <c r="S367" i="2"/>
  <c r="Q372" i="2"/>
  <c r="V376" i="2"/>
  <c r="U377" i="2"/>
  <c r="Q381" i="2"/>
  <c r="Q581" i="2"/>
  <c r="W618" i="2"/>
  <c r="H611" i="2"/>
  <c r="R691" i="2"/>
  <c r="S691" i="2"/>
  <c r="P694" i="2"/>
  <c r="S694" i="2"/>
  <c r="P697" i="2"/>
  <c r="R700" i="2"/>
  <c r="S700" i="2"/>
  <c r="D704" i="2"/>
  <c r="T707" i="2"/>
  <c r="V709" i="2"/>
  <c r="D714" i="2"/>
  <c r="D722" i="2"/>
  <c r="H793" i="2"/>
  <c r="T847" i="2"/>
  <c r="U847" i="2"/>
  <c r="W884" i="2"/>
  <c r="I865" i="2"/>
  <c r="T1337" i="2"/>
  <c r="U1337" i="2"/>
  <c r="R1545" i="2"/>
  <c r="S1545" i="2"/>
  <c r="F16" i="2"/>
  <c r="R43" i="2"/>
  <c r="R44" i="2"/>
  <c r="R46" i="2"/>
  <c r="S46" i="2"/>
  <c r="R52" i="2"/>
  <c r="S52" i="2"/>
  <c r="V53" i="2"/>
  <c r="T128" i="2"/>
  <c r="P253" i="2"/>
  <c r="H283" i="2"/>
  <c r="U290" i="2"/>
  <c r="T349" i="2"/>
  <c r="P361" i="2"/>
  <c r="R361" i="2"/>
  <c r="P364" i="2"/>
  <c r="R364" i="2"/>
  <c r="S364" i="2"/>
  <c r="Q366" i="2"/>
  <c r="T369" i="2"/>
  <c r="R370" i="2"/>
  <c r="S370" i="2"/>
  <c r="E374" i="2"/>
  <c r="U383" i="2"/>
  <c r="U386" i="2"/>
  <c r="S388" i="2"/>
  <c r="S412" i="2"/>
  <c r="P492" i="2"/>
  <c r="U581" i="2"/>
  <c r="T686" i="2"/>
  <c r="G1112" i="2"/>
  <c r="R1507" i="2"/>
  <c r="S1507" i="2"/>
  <c r="W1615" i="2"/>
  <c r="D692" i="2"/>
  <c r="U694" i="2"/>
  <c r="V699" i="2"/>
  <c r="R703" i="2"/>
  <c r="S703" i="2"/>
  <c r="T710" i="2"/>
  <c r="E722" i="2"/>
  <c r="H757" i="2"/>
  <c r="W822" i="2"/>
  <c r="I900" i="2"/>
  <c r="I935" i="2"/>
  <c r="W974" i="2"/>
  <c r="T979" i="2"/>
  <c r="S981" i="2"/>
  <c r="W986" i="2"/>
  <c r="W988" i="2"/>
  <c r="W998" i="2"/>
  <c r="R999" i="2"/>
  <c r="S999" i="2"/>
  <c r="U1003" i="2"/>
  <c r="H1252" i="2"/>
  <c r="V1294" i="2"/>
  <c r="R1331" i="2"/>
  <c r="S1331" i="2"/>
  <c r="T1335" i="2"/>
  <c r="P1342" i="2"/>
  <c r="V1345" i="2"/>
  <c r="Q1347" i="2"/>
  <c r="E1351" i="2"/>
  <c r="G1351" i="2"/>
  <c r="G1357" i="2"/>
  <c r="I1393" i="2"/>
  <c r="T1436" i="2"/>
  <c r="S1448" i="2"/>
  <c r="I1465" i="2"/>
  <c r="D1465" i="2"/>
  <c r="V1510" i="2"/>
  <c r="V1515" i="2"/>
  <c r="T1522" i="2"/>
  <c r="Q1528" i="2"/>
  <c r="E1538" i="2"/>
  <c r="G1608" i="2"/>
  <c r="I1650" i="2"/>
  <c r="W1656" i="2"/>
  <c r="T1663" i="2"/>
  <c r="S1668" i="2"/>
  <c r="R1668" i="2"/>
  <c r="W1671" i="2"/>
  <c r="E1672" i="2"/>
  <c r="R984" i="2"/>
  <c r="S1002" i="2"/>
  <c r="U1084" i="2"/>
  <c r="S1246" i="2"/>
  <c r="R1294" i="2"/>
  <c r="T1294" i="2"/>
  <c r="E1287" i="2"/>
  <c r="S1336" i="2"/>
  <c r="H1341" i="2"/>
  <c r="S1343" i="2"/>
  <c r="R1345" i="2"/>
  <c r="W1412" i="2"/>
  <c r="N1429" i="2"/>
  <c r="E1465" i="2"/>
  <c r="W1484" i="2"/>
  <c r="R1510" i="2"/>
  <c r="S1510" i="2"/>
  <c r="L1521" i="2"/>
  <c r="R1524" i="2"/>
  <c r="S1524" i="2"/>
  <c r="T1591" i="2"/>
  <c r="S1637" i="2"/>
  <c r="R1656" i="2"/>
  <c r="R1671" i="2"/>
  <c r="U894" i="2"/>
  <c r="P907" i="2"/>
  <c r="S907" i="2"/>
  <c r="D900" i="2"/>
  <c r="S942" i="2"/>
  <c r="D935" i="2"/>
  <c r="V964" i="2"/>
  <c r="U972" i="2"/>
  <c r="P978" i="2"/>
  <c r="Q980" i="2"/>
  <c r="Q982" i="2"/>
  <c r="W991" i="2"/>
  <c r="U997" i="2"/>
  <c r="W1106" i="2"/>
  <c r="Q1131" i="2"/>
  <c r="I1112" i="2"/>
  <c r="T1154" i="2"/>
  <c r="U1281" i="2"/>
  <c r="R1330" i="2"/>
  <c r="U1330" i="2"/>
  <c r="Q1332" i="2"/>
  <c r="V1337" i="2"/>
  <c r="V1344" i="2"/>
  <c r="H1351" i="2"/>
  <c r="L1351" i="2"/>
  <c r="V1354" i="2"/>
  <c r="P1400" i="2"/>
  <c r="S1400" i="2"/>
  <c r="V1412" i="2"/>
  <c r="U1459" i="2"/>
  <c r="P1472" i="2"/>
  <c r="V1506" i="2"/>
  <c r="R1527" i="2"/>
  <c r="S1527" i="2"/>
  <c r="U1545" i="2"/>
  <c r="Q1591" i="2"/>
  <c r="U1645" i="2"/>
  <c r="P1646" i="2"/>
  <c r="Q1651" i="2"/>
  <c r="U1664" i="2"/>
  <c r="U1666" i="2"/>
  <c r="H1672" i="2"/>
  <c r="R1674" i="2"/>
  <c r="W1675" i="2"/>
  <c r="E989" i="2"/>
  <c r="H1042" i="2"/>
  <c r="I1077" i="2"/>
  <c r="S1236" i="2"/>
  <c r="R1259" i="2"/>
  <c r="S1259" i="2"/>
  <c r="W1331" i="2"/>
  <c r="P1334" i="2"/>
  <c r="W1339" i="2"/>
  <c r="P1340" i="2"/>
  <c r="W1342" i="2"/>
  <c r="T1343" i="2"/>
  <c r="P1346" i="2"/>
  <c r="V1350" i="2"/>
  <c r="Q1503" i="2"/>
  <c r="E1508" i="2"/>
  <c r="P1513" i="2"/>
  <c r="S1513" i="2"/>
  <c r="R1516" i="2"/>
  <c r="S1516" i="2"/>
  <c r="E1608" i="2"/>
  <c r="W1655" i="2"/>
  <c r="U1656" i="2"/>
  <c r="U1658" i="2"/>
  <c r="S1665" i="2"/>
  <c r="U1671" i="2"/>
  <c r="W812" i="2"/>
  <c r="T835" i="2"/>
  <c r="R872" i="2"/>
  <c r="W894" i="2"/>
  <c r="H900" i="2"/>
  <c r="L900" i="2"/>
  <c r="P971" i="2"/>
  <c r="H977" i="2"/>
  <c r="W978" i="2"/>
  <c r="P981" i="2"/>
  <c r="U982" i="2"/>
  <c r="Q983" i="2"/>
  <c r="P990" i="2"/>
  <c r="P996" i="2"/>
  <c r="S996" i="2"/>
  <c r="N1000" i="2"/>
  <c r="Q1071" i="2"/>
  <c r="Q1106" i="2"/>
  <c r="D1112" i="2"/>
  <c r="D1147" i="2"/>
  <c r="P1189" i="2"/>
  <c r="R1211" i="2"/>
  <c r="S1211" i="2"/>
  <c r="P1324" i="2"/>
  <c r="W1325" i="2"/>
  <c r="P1327" i="2"/>
  <c r="S1327" i="2"/>
  <c r="W1332" i="2"/>
  <c r="R1337" i="2"/>
  <c r="W1338" i="2"/>
  <c r="T1344" i="2"/>
  <c r="W1344" i="2"/>
  <c r="T1353" i="2"/>
  <c r="U1354" i="2"/>
  <c r="R1354" i="2"/>
  <c r="G1429" i="2"/>
  <c r="U1472" i="2"/>
  <c r="T1505" i="2"/>
  <c r="Q1511" i="2"/>
  <c r="V1520" i="2"/>
  <c r="V1526" i="2"/>
  <c r="Q1530" i="2"/>
  <c r="L1532" i="2"/>
  <c r="P1535" i="2"/>
  <c r="U1644" i="2"/>
  <c r="P1647" i="2"/>
  <c r="H1650" i="2"/>
  <c r="U1651" i="2"/>
  <c r="U1654" i="2"/>
  <c r="P1659" i="2"/>
  <c r="U1669" i="2"/>
  <c r="W1673" i="2"/>
  <c r="U1675" i="2"/>
  <c r="R80" i="2"/>
  <c r="F25" i="2"/>
  <c r="E36" i="2"/>
  <c r="P46" i="2"/>
  <c r="D62" i="2"/>
  <c r="P128" i="2"/>
  <c r="Q128" i="2"/>
  <c r="W152" i="2"/>
  <c r="D174" i="2"/>
  <c r="U203" i="2"/>
  <c r="S203" i="2"/>
  <c r="F209" i="2"/>
  <c r="R209" i="2" s="1"/>
  <c r="U216" i="2"/>
  <c r="S216" i="2"/>
  <c r="U277" i="2"/>
  <c r="U313" i="2"/>
  <c r="V357" i="2"/>
  <c r="U359" i="2"/>
  <c r="N362" i="2"/>
  <c r="P367" i="2"/>
  <c r="W369" i="2"/>
  <c r="G374" i="2"/>
  <c r="W375" i="2"/>
  <c r="Q377" i="2"/>
  <c r="R377" i="2"/>
  <c r="T377" i="2"/>
  <c r="U380" i="2"/>
  <c r="W384" i="2"/>
  <c r="G387" i="2"/>
  <c r="V422" i="2"/>
  <c r="T640" i="2"/>
  <c r="U640" i="2"/>
  <c r="L611" i="2"/>
  <c r="P655" i="2"/>
  <c r="S655" i="2"/>
  <c r="R655" i="2"/>
  <c r="Q655" i="2"/>
  <c r="R181" i="2"/>
  <c r="U192" i="2"/>
  <c r="V265" i="2"/>
  <c r="Q313" i="2"/>
  <c r="U349" i="2"/>
  <c r="S361" i="2"/>
  <c r="V369" i="2"/>
  <c r="N374" i="2"/>
  <c r="R383" i="2"/>
  <c r="T383" i="2"/>
  <c r="S697" i="2"/>
  <c r="R697" i="2"/>
  <c r="V44" i="2"/>
  <c r="N37" i="2"/>
  <c r="F38" i="2"/>
  <c r="T43" i="2"/>
  <c r="T51" i="2"/>
  <c r="V52" i="2"/>
  <c r="P53" i="2"/>
  <c r="R53" i="2"/>
  <c r="R69" i="2"/>
  <c r="W69" i="2"/>
  <c r="R92" i="2"/>
  <c r="Q141" i="2"/>
  <c r="W265" i="2"/>
  <c r="Q277" i="2"/>
  <c r="D246" i="2"/>
  <c r="W277" i="2"/>
  <c r="R356" i="2"/>
  <c r="T356" i="2"/>
  <c r="P358" i="2"/>
  <c r="R358" i="2"/>
  <c r="Q360" i="2"/>
  <c r="V360" i="2"/>
  <c r="E362" i="2"/>
  <c r="G362" i="2"/>
  <c r="R371" i="2"/>
  <c r="T371" i="2"/>
  <c r="P376" i="2"/>
  <c r="S376" i="2"/>
  <c r="R376" i="2"/>
  <c r="Q378" i="2"/>
  <c r="V378" i="2"/>
  <c r="P385" i="2"/>
  <c r="S385" i="2"/>
  <c r="U529" i="2"/>
  <c r="R751" i="2"/>
  <c r="S751" i="2"/>
  <c r="Q390" i="2"/>
  <c r="F387" i="2"/>
  <c r="T152" i="2"/>
  <c r="N19" i="2"/>
  <c r="P44" i="2"/>
  <c r="Q44" i="2"/>
  <c r="V46" i="2"/>
  <c r="S80" i="2"/>
  <c r="W105" i="2"/>
  <c r="R152" i="2"/>
  <c r="Q203" i="2"/>
  <c r="Q216" i="2"/>
  <c r="T253" i="2"/>
  <c r="R313" i="2"/>
  <c r="S313" i="2"/>
  <c r="U356" i="2"/>
  <c r="R368" i="2"/>
  <c r="T368" i="2"/>
  <c r="U371" i="2"/>
  <c r="S373" i="2"/>
  <c r="R373" i="2"/>
  <c r="R380" i="2"/>
  <c r="T380" i="2"/>
  <c r="U566" i="2"/>
  <c r="W566" i="2"/>
  <c r="S379" i="2"/>
  <c r="G714" i="2"/>
  <c r="F20" i="2"/>
  <c r="L27" i="2"/>
  <c r="V43" i="2"/>
  <c r="P52" i="2"/>
  <c r="T53" i="2"/>
  <c r="W80" i="2"/>
  <c r="H62" i="2"/>
  <c r="V92" i="2"/>
  <c r="P141" i="2"/>
  <c r="Q163" i="2"/>
  <c r="W192" i="2"/>
  <c r="N209" i="2"/>
  <c r="S265" i="2"/>
  <c r="P277" i="2"/>
  <c r="R277" i="2"/>
  <c r="S277" i="2"/>
  <c r="I362" i="2"/>
  <c r="P370" i="2"/>
  <c r="W372" i="2"/>
  <c r="T378" i="2"/>
  <c r="P382" i="2"/>
  <c r="S382" i="2"/>
  <c r="R382" i="2"/>
  <c r="Q384" i="2"/>
  <c r="S492" i="2"/>
  <c r="R492" i="2"/>
  <c r="Q492" i="2"/>
  <c r="E692" i="2"/>
  <c r="V717" i="2"/>
  <c r="U751" i="2"/>
  <c r="S544" i="2"/>
  <c r="U544" i="2"/>
  <c r="G537" i="2"/>
  <c r="S581" i="2"/>
  <c r="R581" i="2"/>
  <c r="R710" i="2"/>
  <c r="P712" i="2"/>
  <c r="I714" i="2"/>
  <c r="R719" i="2"/>
  <c r="Q786" i="2"/>
  <c r="R786" i="2"/>
  <c r="S786" i="2"/>
  <c r="E793" i="2"/>
  <c r="T812" i="2"/>
  <c r="U822" i="2"/>
  <c r="U835" i="2"/>
  <c r="S847" i="2"/>
  <c r="Q847" i="2"/>
  <c r="S872" i="2"/>
  <c r="Q884" i="2"/>
  <c r="T929" i="2"/>
  <c r="W942" i="2"/>
  <c r="W964" i="2"/>
  <c r="P972" i="2"/>
  <c r="R972" i="2"/>
  <c r="Q972" i="2"/>
  <c r="V978" i="2"/>
  <c r="R979" i="2"/>
  <c r="S979" i="2"/>
  <c r="S983" i="2"/>
  <c r="U983" i="2"/>
  <c r="V986" i="2"/>
  <c r="W987" i="2"/>
  <c r="Q994" i="2"/>
  <c r="R994" i="2"/>
  <c r="T994" i="2"/>
  <c r="S994" i="2"/>
  <c r="R997" i="2"/>
  <c r="S997" i="2"/>
  <c r="R1003" i="2"/>
  <c r="S1003" i="2"/>
  <c r="H1112" i="2"/>
  <c r="U1325" i="2"/>
  <c r="U1331" i="2"/>
  <c r="T1331" i="2"/>
  <c r="U1340" i="2"/>
  <c r="S1602" i="2"/>
  <c r="Q1602" i="2"/>
  <c r="R800" i="2"/>
  <c r="S800" i="2"/>
  <c r="V822" i="2"/>
  <c r="V835" i="2"/>
  <c r="Q907" i="2"/>
  <c r="R971" i="2"/>
  <c r="Q971" i="2"/>
  <c r="R982" i="2"/>
  <c r="S982" i="2"/>
  <c r="W984" i="2"/>
  <c r="V993" i="2"/>
  <c r="W993" i="2"/>
  <c r="Q996" i="2"/>
  <c r="T998" i="2"/>
  <c r="U998" i="2"/>
  <c r="Q1002" i="2"/>
  <c r="T1004" i="2"/>
  <c r="U1004" i="2"/>
  <c r="S1324" i="2"/>
  <c r="R1324" i="2"/>
  <c r="Q1324" i="2"/>
  <c r="T1332" i="2"/>
  <c r="U1332" i="2"/>
  <c r="S1332" i="2"/>
  <c r="T1350" i="2"/>
  <c r="R1660" i="2"/>
  <c r="S1660" i="2"/>
  <c r="W1667" i="2"/>
  <c r="V1667" i="2"/>
  <c r="R386" i="2"/>
  <c r="T386" i="2"/>
  <c r="D387" i="2"/>
  <c r="V388" i="2"/>
  <c r="Q389" i="2"/>
  <c r="R389" i="2"/>
  <c r="T389" i="2"/>
  <c r="T390" i="2"/>
  <c r="R412" i="2"/>
  <c r="D463" i="2"/>
  <c r="H537" i="2"/>
  <c r="T544" i="2"/>
  <c r="W544" i="2"/>
  <c r="G648" i="2"/>
  <c r="U677" i="2"/>
  <c r="U688" i="2"/>
  <c r="W689" i="2"/>
  <c r="Q693" i="2"/>
  <c r="Q699" i="2"/>
  <c r="G704" i="2"/>
  <c r="V706" i="2"/>
  <c r="Q707" i="2"/>
  <c r="R707" i="2"/>
  <c r="P709" i="2"/>
  <c r="E714" i="2"/>
  <c r="R716" i="2"/>
  <c r="T751" i="2"/>
  <c r="D757" i="2"/>
  <c r="U786" i="2"/>
  <c r="T800" i="2"/>
  <c r="S812" i="2"/>
  <c r="G828" i="2"/>
  <c r="V847" i="2"/>
  <c r="R907" i="2"/>
  <c r="Q975" i="2"/>
  <c r="R976" i="2"/>
  <c r="S976" i="2"/>
  <c r="R978" i="2"/>
  <c r="Q978" i="2"/>
  <c r="Q981" i="2"/>
  <c r="T982" i="2"/>
  <c r="W983" i="2"/>
  <c r="R990" i="2"/>
  <c r="R996" i="2"/>
  <c r="R1002" i="2"/>
  <c r="T1036" i="2"/>
  <c r="U1036" i="2"/>
  <c r="U1061" i="2"/>
  <c r="V1259" i="2"/>
  <c r="U1259" i="2"/>
  <c r="S1342" i="2"/>
  <c r="R1342" i="2"/>
  <c r="Q1342" i="2"/>
  <c r="I374" i="2"/>
  <c r="E387" i="2"/>
  <c r="G393" i="2"/>
  <c r="U482" i="2"/>
  <c r="U492" i="2"/>
  <c r="W529" i="2"/>
  <c r="V566" i="2"/>
  <c r="P603" i="2"/>
  <c r="D611" i="2"/>
  <c r="R701" i="2"/>
  <c r="T701" i="2"/>
  <c r="P703" i="2"/>
  <c r="H704" i="2"/>
  <c r="T705" i="2"/>
  <c r="Q711" i="2"/>
  <c r="P715" i="2"/>
  <c r="R729" i="2"/>
  <c r="T729" i="2"/>
  <c r="H828" i="2"/>
  <c r="R858" i="2"/>
  <c r="T858" i="2"/>
  <c r="U907" i="2"/>
  <c r="T971" i="2"/>
  <c r="V971" i="2"/>
  <c r="E977" i="2"/>
  <c r="V984" i="2"/>
  <c r="Q988" i="2"/>
  <c r="G989" i="2"/>
  <c r="U990" i="2"/>
  <c r="W990" i="2"/>
  <c r="S990" i="2"/>
  <c r="P993" i="2"/>
  <c r="S993" i="2"/>
  <c r="R993" i="2"/>
  <c r="Q993" i="2"/>
  <c r="S995" i="2"/>
  <c r="U995" i="2"/>
  <c r="U996" i="2"/>
  <c r="W996" i="2"/>
  <c r="S1001" i="2"/>
  <c r="U1001" i="2"/>
  <c r="U1002" i="2"/>
  <c r="W1002" i="2"/>
  <c r="V1211" i="2"/>
  <c r="U1211" i="2"/>
  <c r="S1334" i="2"/>
  <c r="R1334" i="2"/>
  <c r="Q1334" i="2"/>
  <c r="W1348" i="2"/>
  <c r="V1348" i="2"/>
  <c r="R385" i="2"/>
  <c r="P388" i="2"/>
  <c r="R388" i="2"/>
  <c r="I574" i="2"/>
  <c r="S593" i="2"/>
  <c r="H692" i="2"/>
  <c r="R694" i="2"/>
  <c r="I704" i="2"/>
  <c r="R706" i="2"/>
  <c r="R713" i="2"/>
  <c r="T713" i="2"/>
  <c r="L793" i="2"/>
  <c r="R894" i="2"/>
  <c r="S894" i="2"/>
  <c r="T942" i="2"/>
  <c r="L935" i="2"/>
  <c r="S975" i="2"/>
  <c r="R975" i="2"/>
  <c r="U981" i="2"/>
  <c r="W981" i="2"/>
  <c r="T986" i="2"/>
  <c r="U986" i="2"/>
  <c r="W999" i="2"/>
  <c r="W1015" i="2"/>
  <c r="V1015" i="2"/>
  <c r="S1325" i="2"/>
  <c r="R1325" i="2"/>
  <c r="Q1325" i="2"/>
  <c r="P1333" i="2"/>
  <c r="Q1333" i="2"/>
  <c r="V1335" i="2"/>
  <c r="W1335" i="2"/>
  <c r="S1340" i="2"/>
  <c r="R1340" i="2"/>
  <c r="Q1340" i="2"/>
  <c r="T265" i="2"/>
  <c r="P290" i="2"/>
  <c r="R290" i="2"/>
  <c r="S290" i="2"/>
  <c r="Q326" i="2"/>
  <c r="R326" i="2"/>
  <c r="Q349" i="2"/>
  <c r="R349" i="2"/>
  <c r="R359" i="2"/>
  <c r="R365" i="2"/>
  <c r="R482" i="2"/>
  <c r="V492" i="2"/>
  <c r="Q529" i="2"/>
  <c r="E537" i="2"/>
  <c r="P566" i="2"/>
  <c r="Q566" i="2"/>
  <c r="D574" i="2"/>
  <c r="Q640" i="2"/>
  <c r="W686" i="2"/>
  <c r="U691" i="2"/>
  <c r="I692" i="2"/>
  <c r="V697" i="2"/>
  <c r="Q698" i="2"/>
  <c r="R698" i="2"/>
  <c r="P700" i="2"/>
  <c r="Q708" i="2"/>
  <c r="Q717" i="2"/>
  <c r="W751" i="2"/>
  <c r="D793" i="2"/>
  <c r="W800" i="2"/>
  <c r="P822" i="2"/>
  <c r="S822" i="2"/>
  <c r="Q822" i="2"/>
  <c r="P835" i="2"/>
  <c r="S835" i="2"/>
  <c r="Q835" i="2"/>
  <c r="P872" i="2"/>
  <c r="V884" i="2"/>
  <c r="T894" i="2"/>
  <c r="W907" i="2"/>
  <c r="E900" i="2"/>
  <c r="N935" i="2"/>
  <c r="Q964" i="2"/>
  <c r="W975" i="2"/>
  <c r="I977" i="2"/>
  <c r="V980" i="2"/>
  <c r="P987" i="2"/>
  <c r="R987" i="2"/>
  <c r="S987" i="2"/>
  <c r="Q987" i="2"/>
  <c r="V992" i="2"/>
  <c r="W992" i="2"/>
  <c r="V998" i="2"/>
  <c r="V1004" i="2"/>
  <c r="W1211" i="2"/>
  <c r="W1326" i="2"/>
  <c r="V1326" i="2"/>
  <c r="U1334" i="2"/>
  <c r="I1341" i="2"/>
  <c r="T1347" i="2"/>
  <c r="V1347" i="2"/>
  <c r="Q974" i="2"/>
  <c r="R974" i="2"/>
  <c r="G977" i="2"/>
  <c r="V981" i="2"/>
  <c r="W982" i="2"/>
  <c r="P984" i="2"/>
  <c r="Q984" i="2"/>
  <c r="Q985" i="2"/>
  <c r="R985" i="2"/>
  <c r="S985" i="2"/>
  <c r="U987" i="2"/>
  <c r="D989" i="2"/>
  <c r="T992" i="2"/>
  <c r="Q998" i="2"/>
  <c r="S998" i="2"/>
  <c r="Q1004" i="2"/>
  <c r="S1004" i="2"/>
  <c r="U1042" i="2"/>
  <c r="W1071" i="2"/>
  <c r="Q1084" i="2"/>
  <c r="R1084" i="2"/>
  <c r="S1154" i="2"/>
  <c r="W1176" i="2"/>
  <c r="W1201" i="2"/>
  <c r="G1182" i="2"/>
  <c r="W1224" i="2"/>
  <c r="P1236" i="2"/>
  <c r="R1236" i="2"/>
  <c r="G1252" i="2"/>
  <c r="P1281" i="2"/>
  <c r="Q1281" i="2"/>
  <c r="S1294" i="2"/>
  <c r="Q1328" i="2"/>
  <c r="H1329" i="2"/>
  <c r="V1330" i="2"/>
  <c r="S1330" i="2"/>
  <c r="U1336" i="2"/>
  <c r="S1337" i="2"/>
  <c r="Q1338" i="2"/>
  <c r="T1338" i="2"/>
  <c r="S1338" i="2"/>
  <c r="P1339" i="2"/>
  <c r="Q1339" i="2"/>
  <c r="W1340" i="2"/>
  <c r="E1341" i="2"/>
  <c r="D1341" i="2"/>
  <c r="N1341" i="2"/>
  <c r="U1343" i="2"/>
  <c r="T1345" i="2"/>
  <c r="D1351" i="2"/>
  <c r="W1352" i="2"/>
  <c r="P1354" i="2"/>
  <c r="Q1354" i="2"/>
  <c r="N1508" i="2"/>
  <c r="V1509" i="2"/>
  <c r="V1523" i="2"/>
  <c r="H1532" i="2"/>
  <c r="U1533" i="2"/>
  <c r="S1647" i="2"/>
  <c r="R1647" i="2"/>
  <c r="Q1647" i="2"/>
  <c r="U1648" i="2"/>
  <c r="W1652" i="2"/>
  <c r="V1652" i="2"/>
  <c r="V1061" i="2"/>
  <c r="R1071" i="2"/>
  <c r="S1071" i="2"/>
  <c r="S1189" i="2"/>
  <c r="R1189" i="2"/>
  <c r="S1201" i="2"/>
  <c r="R1246" i="2"/>
  <c r="S1323" i="2"/>
  <c r="Q1327" i="2"/>
  <c r="S1328" i="2"/>
  <c r="V1338" i="2"/>
  <c r="Q1343" i="2"/>
  <c r="S1346" i="2"/>
  <c r="R1346" i="2"/>
  <c r="W1353" i="2"/>
  <c r="V1353" i="2"/>
  <c r="R1502" i="2"/>
  <c r="T1502" i="2"/>
  <c r="S1504" i="2"/>
  <c r="R1504" i="2"/>
  <c r="V1653" i="2"/>
  <c r="W1653" i="2"/>
  <c r="Q1015" i="2"/>
  <c r="E1042" i="2"/>
  <c r="Q1061" i="2"/>
  <c r="T1071" i="2"/>
  <c r="L1147" i="2"/>
  <c r="T1189" i="2"/>
  <c r="T1281" i="2"/>
  <c r="W1294" i="2"/>
  <c r="Q1326" i="2"/>
  <c r="S1326" i="2"/>
  <c r="R1327" i="2"/>
  <c r="T1328" i="2"/>
  <c r="D1329" i="2"/>
  <c r="V1332" i="2"/>
  <c r="Q1335" i="2"/>
  <c r="S1335" i="2"/>
  <c r="P1336" i="2"/>
  <c r="Q1336" i="2"/>
  <c r="W1337" i="2"/>
  <c r="U1339" i="2"/>
  <c r="R1343" i="2"/>
  <c r="Q1348" i="2"/>
  <c r="T1348" i="2"/>
  <c r="S1535" i="2"/>
  <c r="R1535" i="2"/>
  <c r="U1602" i="2"/>
  <c r="S1646" i="2"/>
  <c r="Q1646" i="2"/>
  <c r="S1659" i="2"/>
  <c r="R1659" i="2"/>
  <c r="Q1659" i="2"/>
  <c r="U1660" i="2"/>
  <c r="R988" i="2"/>
  <c r="S988" i="2"/>
  <c r="Q992" i="2"/>
  <c r="S992" i="2"/>
  <c r="U992" i="2"/>
  <c r="T995" i="2"/>
  <c r="W995" i="2"/>
  <c r="H1000" i="2"/>
  <c r="T1001" i="2"/>
  <c r="W1001" i="2"/>
  <c r="I1000" i="2"/>
  <c r="R1049" i="2"/>
  <c r="T1049" i="2"/>
  <c r="R1061" i="2"/>
  <c r="V1106" i="2"/>
  <c r="E1112" i="2"/>
  <c r="S1131" i="2"/>
  <c r="W1141" i="2"/>
  <c r="T1176" i="2"/>
  <c r="U1189" i="2"/>
  <c r="H1217" i="2"/>
  <c r="U1236" i="2"/>
  <c r="U1246" i="2"/>
  <c r="D1252" i="2"/>
  <c r="N1252" i="2"/>
  <c r="P1294" i="2"/>
  <c r="Q1294" i="2"/>
  <c r="U1324" i="2"/>
  <c r="T1325" i="2"/>
  <c r="V1328" i="2"/>
  <c r="P1330" i="2"/>
  <c r="Q1330" i="2"/>
  <c r="I1329" i="2"/>
  <c r="T1334" i="2"/>
  <c r="U1335" i="2"/>
  <c r="R1336" i="2"/>
  <c r="P1337" i="2"/>
  <c r="Q1337" i="2"/>
  <c r="T1340" i="2"/>
  <c r="U1342" i="2"/>
  <c r="Q1344" i="2"/>
  <c r="S1344" i="2"/>
  <c r="P1345" i="2"/>
  <c r="Q1345" i="2"/>
  <c r="R1648" i="2"/>
  <c r="S1648" i="2"/>
  <c r="W1662" i="2"/>
  <c r="V1668" i="2"/>
  <c r="W1668" i="2"/>
  <c r="T980" i="2"/>
  <c r="Q986" i="2"/>
  <c r="S986" i="2"/>
  <c r="T988" i="2"/>
  <c r="V990" i="2"/>
  <c r="R991" i="2"/>
  <c r="S991" i="2"/>
  <c r="U993" i="2"/>
  <c r="V996" i="2"/>
  <c r="W997" i="2"/>
  <c r="P999" i="2"/>
  <c r="Q999" i="2"/>
  <c r="V1002" i="2"/>
  <c r="W1003" i="2"/>
  <c r="T1015" i="2"/>
  <c r="R1036" i="2"/>
  <c r="G1042" i="2"/>
  <c r="U1049" i="2"/>
  <c r="W1061" i="2"/>
  <c r="I1042" i="2"/>
  <c r="U1131" i="2"/>
  <c r="T1201" i="2"/>
  <c r="P1211" i="2"/>
  <c r="Q1211" i="2"/>
  <c r="V1236" i="2"/>
  <c r="W1246" i="2"/>
  <c r="P1259" i="2"/>
  <c r="Q1259" i="2"/>
  <c r="W1281" i="2"/>
  <c r="R1287" i="2"/>
  <c r="V1325" i="2"/>
  <c r="U1327" i="2"/>
  <c r="W1328" i="2"/>
  <c r="P1331" i="2"/>
  <c r="Q1331" i="2"/>
  <c r="V1334" i="2"/>
  <c r="V1336" i="2"/>
  <c r="V1340" i="2"/>
  <c r="S1347" i="2"/>
  <c r="R1347" i="2"/>
  <c r="W1349" i="2"/>
  <c r="E1521" i="2"/>
  <c r="U1646" i="2"/>
  <c r="S1658" i="2"/>
  <c r="Q1658" i="2"/>
  <c r="Q1349" i="2"/>
  <c r="Q1387" i="2"/>
  <c r="W1387" i="2"/>
  <c r="V1400" i="2"/>
  <c r="H1393" i="2"/>
  <c r="I1429" i="2"/>
  <c r="H1465" i="2"/>
  <c r="Q1506" i="2"/>
  <c r="V1513" i="2"/>
  <c r="Q1514" i="2"/>
  <c r="R1514" i="2"/>
  <c r="P1516" i="2"/>
  <c r="Q1520" i="2"/>
  <c r="R1522" i="2"/>
  <c r="P1524" i="2"/>
  <c r="W1530" i="2"/>
  <c r="U1591" i="2"/>
  <c r="V1637" i="2"/>
  <c r="P1644" i="2"/>
  <c r="Q1644" i="2"/>
  <c r="Q1645" i="2"/>
  <c r="R1645" i="2"/>
  <c r="S1645" i="2"/>
  <c r="T1648" i="2"/>
  <c r="T1649" i="2"/>
  <c r="V1649" i="2"/>
  <c r="D1650" i="2"/>
  <c r="W1651" i="2"/>
  <c r="P1655" i="2"/>
  <c r="S1655" i="2"/>
  <c r="Q1655" i="2"/>
  <c r="P1656" i="2"/>
  <c r="Q1656" i="2"/>
  <c r="Q1657" i="2"/>
  <c r="R1657" i="2"/>
  <c r="S1657" i="2"/>
  <c r="T1660" i="2"/>
  <c r="I1661" i="2"/>
  <c r="V1665" i="2"/>
  <c r="W1666" i="2"/>
  <c r="P1670" i="2"/>
  <c r="S1670" i="2"/>
  <c r="Q1670" i="2"/>
  <c r="P1671" i="2"/>
  <c r="Q1671" i="2"/>
  <c r="T1673" i="2"/>
  <c r="V1673" i="2"/>
  <c r="U1674" i="2"/>
  <c r="S1674" i="2"/>
  <c r="T1423" i="2"/>
  <c r="E1429" i="2"/>
  <c r="T1512" i="2"/>
  <c r="Q1518" i="2"/>
  <c r="G1521" i="2"/>
  <c r="Q1526" i="2"/>
  <c r="Q1531" i="2"/>
  <c r="U1535" i="2"/>
  <c r="T1602" i="2"/>
  <c r="V1602" i="2"/>
  <c r="T1645" i="2"/>
  <c r="T1646" i="2"/>
  <c r="V1646" i="2"/>
  <c r="U1647" i="2"/>
  <c r="P1652" i="2"/>
  <c r="S1652" i="2"/>
  <c r="Q1652" i="2"/>
  <c r="P1653" i="2"/>
  <c r="Q1653" i="2"/>
  <c r="Q1654" i="2"/>
  <c r="R1654" i="2"/>
  <c r="S1654" i="2"/>
  <c r="U1655" i="2"/>
  <c r="T1657" i="2"/>
  <c r="T1658" i="2"/>
  <c r="V1658" i="2"/>
  <c r="U1659" i="2"/>
  <c r="V1662" i="2"/>
  <c r="W1663" i="2"/>
  <c r="P1667" i="2"/>
  <c r="S1667" i="2"/>
  <c r="Q1667" i="2"/>
  <c r="P1668" i="2"/>
  <c r="Q1668" i="2"/>
  <c r="Q1669" i="2"/>
  <c r="R1669" i="2"/>
  <c r="S1669" i="2"/>
  <c r="U1670" i="2"/>
  <c r="N1672" i="2"/>
  <c r="W1674" i="2"/>
  <c r="Q1400" i="2"/>
  <c r="S1459" i="2"/>
  <c r="Q1459" i="2"/>
  <c r="S1472" i="2"/>
  <c r="Q1472" i="2"/>
  <c r="S1484" i="2"/>
  <c r="G1508" i="2"/>
  <c r="R1511" i="2"/>
  <c r="T1511" i="2"/>
  <c r="R1513" i="2"/>
  <c r="H1521" i="2"/>
  <c r="R1528" i="2"/>
  <c r="T1528" i="2"/>
  <c r="R1530" i="2"/>
  <c r="T1530" i="2"/>
  <c r="R1580" i="2"/>
  <c r="T1580" i="2"/>
  <c r="W1602" i="2"/>
  <c r="S1615" i="2"/>
  <c r="Q1615" i="2"/>
  <c r="Q1637" i="2"/>
  <c r="W1646" i="2"/>
  <c r="R1651" i="2"/>
  <c r="S1651" i="2"/>
  <c r="U1652" i="2"/>
  <c r="R1653" i="2"/>
  <c r="V1655" i="2"/>
  <c r="S1664" i="2"/>
  <c r="Q1664" i="2"/>
  <c r="Q1665" i="2"/>
  <c r="R1666" i="2"/>
  <c r="S1666" i="2"/>
  <c r="V1670" i="2"/>
  <c r="Q1350" i="2"/>
  <c r="Q1353" i="2"/>
  <c r="R1353" i="2"/>
  <c r="R1400" i="2"/>
  <c r="T1412" i="2"/>
  <c r="R1448" i="2"/>
  <c r="U1448" i="2"/>
  <c r="G1465" i="2"/>
  <c r="R1505" i="2"/>
  <c r="P1507" i="2"/>
  <c r="H1508" i="2"/>
  <c r="T1509" i="2"/>
  <c r="Q1515" i="2"/>
  <c r="Q1523" i="2"/>
  <c r="T1526" i="2"/>
  <c r="U1530" i="2"/>
  <c r="W1531" i="2"/>
  <c r="W1533" i="2"/>
  <c r="Q1534" i="2"/>
  <c r="L1538" i="2"/>
  <c r="I1538" i="2"/>
  <c r="R1637" i="2"/>
  <c r="V1647" i="2"/>
  <c r="W1648" i="2"/>
  <c r="T1651" i="2"/>
  <c r="T1652" i="2"/>
  <c r="U1653" i="2"/>
  <c r="V1659" i="2"/>
  <c r="W1660" i="2"/>
  <c r="P1662" i="2"/>
  <c r="Q1662" i="2"/>
  <c r="Q1663" i="2"/>
  <c r="R1663" i="2"/>
  <c r="S1663" i="2"/>
  <c r="R1665" i="2"/>
  <c r="T1666" i="2"/>
  <c r="T1667" i="2"/>
  <c r="U1668" i="2"/>
  <c r="V1349" i="2"/>
  <c r="N1351" i="2"/>
  <c r="U1400" i="2"/>
  <c r="D1429" i="2"/>
  <c r="H1429" i="2"/>
  <c r="T1459" i="2"/>
  <c r="V1459" i="2"/>
  <c r="T1472" i="2"/>
  <c r="V1472" i="2"/>
  <c r="R1495" i="2"/>
  <c r="T1495" i="2"/>
  <c r="I1508" i="2"/>
  <c r="P1510" i="2"/>
  <c r="R1517" i="2"/>
  <c r="T1517" i="2"/>
  <c r="D1521" i="2"/>
  <c r="R1525" i="2"/>
  <c r="T1525" i="2"/>
  <c r="P1527" i="2"/>
  <c r="T1615" i="2"/>
  <c r="V1615" i="2"/>
  <c r="U1637" i="2"/>
  <c r="V1644" i="2"/>
  <c r="W1645" i="2"/>
  <c r="P1649" i="2"/>
  <c r="S1649" i="2"/>
  <c r="Q1649" i="2"/>
  <c r="V1656" i="2"/>
  <c r="W1657" i="2"/>
  <c r="T1664" i="2"/>
  <c r="V1664" i="2"/>
  <c r="U1665" i="2"/>
  <c r="V1671" i="2"/>
  <c r="S1673" i="2"/>
  <c r="Q1673" i="2"/>
  <c r="P1674" i="2"/>
  <c r="Q1674" i="2"/>
  <c r="Q1675" i="2"/>
  <c r="S1675" i="2"/>
  <c r="U1673" i="2"/>
  <c r="S363" i="2"/>
  <c r="R363" i="2"/>
  <c r="S381" i="2"/>
  <c r="R381" i="2"/>
  <c r="Q43" i="2"/>
  <c r="Q46" i="2"/>
  <c r="W46" i="2"/>
  <c r="U51" i="2"/>
  <c r="Q52" i="2"/>
  <c r="Q80" i="2"/>
  <c r="Q92" i="2"/>
  <c r="P92" i="2"/>
  <c r="U105" i="2"/>
  <c r="Q152" i="2"/>
  <c r="R265" i="2"/>
  <c r="F246" i="2"/>
  <c r="Q265" i="2"/>
  <c r="P265" i="2"/>
  <c r="V358" i="2"/>
  <c r="Q359" i="2"/>
  <c r="V361" i="2"/>
  <c r="P366" i="2"/>
  <c r="U367" i="2"/>
  <c r="T367" i="2"/>
  <c r="W368" i="2"/>
  <c r="V368" i="2"/>
  <c r="S369" i="2"/>
  <c r="R369" i="2"/>
  <c r="P369" i="2"/>
  <c r="U376" i="2"/>
  <c r="T376" i="2"/>
  <c r="W377" i="2"/>
  <c r="V377" i="2"/>
  <c r="S378" i="2"/>
  <c r="R378" i="2"/>
  <c r="P378" i="2"/>
  <c r="Q603" i="2"/>
  <c r="U618" i="2"/>
  <c r="P51" i="2"/>
  <c r="F362" i="2"/>
  <c r="Q363" i="2"/>
  <c r="U379" i="2"/>
  <c r="T379" i="2"/>
  <c r="W380" i="2"/>
  <c r="V380" i="2"/>
  <c r="N39" i="2"/>
  <c r="F40" i="2"/>
  <c r="Q53" i="2"/>
  <c r="F62" i="2"/>
  <c r="Q69" i="2"/>
  <c r="S145" i="2"/>
  <c r="S163" i="2"/>
  <c r="P163" i="2"/>
  <c r="U364" i="2"/>
  <c r="T364" i="2"/>
  <c r="W365" i="2"/>
  <c r="V365" i="2"/>
  <c r="U373" i="2"/>
  <c r="T373" i="2"/>
  <c r="U382" i="2"/>
  <c r="T382" i="2"/>
  <c r="W383" i="2"/>
  <c r="V383" i="2"/>
  <c r="S384" i="2"/>
  <c r="R384" i="2"/>
  <c r="P384" i="2"/>
  <c r="T400" i="2"/>
  <c r="R404" i="2"/>
  <c r="Q422" i="2"/>
  <c r="S422" i="2"/>
  <c r="R422" i="2"/>
  <c r="P422" i="2"/>
  <c r="W581" i="2"/>
  <c r="V581" i="2"/>
  <c r="R603" i="2"/>
  <c r="S603" i="2"/>
  <c r="U603" i="2"/>
  <c r="R689" i="2"/>
  <c r="U689" i="2"/>
  <c r="S689" i="2"/>
  <c r="T689" i="2"/>
  <c r="P689" i="2"/>
  <c r="Q695" i="2"/>
  <c r="R695" i="2"/>
  <c r="U695" i="2"/>
  <c r="S695" i="2"/>
  <c r="T695" i="2"/>
  <c r="P695" i="2"/>
  <c r="S717" i="2"/>
  <c r="R717" i="2"/>
  <c r="P717" i="2"/>
  <c r="U718" i="2"/>
  <c r="T718" i="2"/>
  <c r="W719" i="2"/>
  <c r="V719" i="2"/>
  <c r="W371" i="2"/>
  <c r="V371" i="2"/>
  <c r="P372" i="2"/>
  <c r="T46" i="2"/>
  <c r="R51" i="2"/>
  <c r="S69" i="2"/>
  <c r="U80" i="2"/>
  <c r="T92" i="2"/>
  <c r="P105" i="2"/>
  <c r="Q105" i="2"/>
  <c r="U128" i="2"/>
  <c r="F134" i="2"/>
  <c r="U145" i="2"/>
  <c r="L366" i="2"/>
  <c r="L362" i="2" s="1"/>
  <c r="T145" i="2"/>
  <c r="S357" i="2"/>
  <c r="R357" i="2"/>
  <c r="W359" i="2"/>
  <c r="V359" i="2"/>
  <c r="S360" i="2"/>
  <c r="R360" i="2"/>
  <c r="P360" i="2"/>
  <c r="H362" i="2"/>
  <c r="T363" i="2"/>
  <c r="V370" i="2"/>
  <c r="Q371" i="2"/>
  <c r="T372" i="2"/>
  <c r="V379" i="2"/>
  <c r="Q380" i="2"/>
  <c r="T381" i="2"/>
  <c r="U385" i="2"/>
  <c r="T385" i="2"/>
  <c r="W386" i="2"/>
  <c r="V386" i="2"/>
  <c r="U404" i="2"/>
  <c r="U412" i="2"/>
  <c r="Q470" i="2"/>
  <c r="W482" i="2"/>
  <c r="U593" i="2"/>
  <c r="U370" i="2"/>
  <c r="T370" i="2"/>
  <c r="S372" i="2"/>
  <c r="R372" i="2"/>
  <c r="W470" i="2"/>
  <c r="V470" i="2"/>
  <c r="T69" i="2"/>
  <c r="V80" i="2"/>
  <c r="W92" i="2"/>
  <c r="U92" i="2"/>
  <c r="V128" i="2"/>
  <c r="W128" i="2"/>
  <c r="R141" i="2"/>
  <c r="V145" i="2"/>
  <c r="T163" i="2"/>
  <c r="U163" i="2"/>
  <c r="R163" i="2"/>
  <c r="D357" i="2"/>
  <c r="D16" i="2" s="1"/>
  <c r="Q171" i="2"/>
  <c r="W356" i="2"/>
  <c r="V356" i="2"/>
  <c r="U358" i="2"/>
  <c r="T358" i="2"/>
  <c r="U361" i="2"/>
  <c r="T361" i="2"/>
  <c r="V364" i="2"/>
  <c r="Q365" i="2"/>
  <c r="V373" i="2"/>
  <c r="V382" i="2"/>
  <c r="Q383" i="2"/>
  <c r="T384" i="2"/>
  <c r="W412" i="2"/>
  <c r="T422" i="2"/>
  <c r="G463" i="2"/>
  <c r="Q618" i="2"/>
  <c r="S618" i="2"/>
  <c r="R618" i="2"/>
  <c r="P618" i="2"/>
  <c r="T691" i="2"/>
  <c r="V105" i="2"/>
  <c r="P363" i="2"/>
  <c r="P381" i="2"/>
  <c r="S715" i="2"/>
  <c r="F22" i="2"/>
  <c r="L29" i="2"/>
  <c r="N30" i="2"/>
  <c r="F31" i="2"/>
  <c r="L38" i="2"/>
  <c r="U69" i="2"/>
  <c r="V141" i="2"/>
  <c r="W181" i="2"/>
  <c r="V181" i="2"/>
  <c r="F174" i="2"/>
  <c r="R192" i="2"/>
  <c r="P192" i="2"/>
  <c r="W326" i="2"/>
  <c r="V326" i="2"/>
  <c r="W349" i="2"/>
  <c r="V349" i="2"/>
  <c r="T357" i="2"/>
  <c r="T360" i="2"/>
  <c r="F374" i="2"/>
  <c r="Q375" i="2"/>
  <c r="S375" i="2"/>
  <c r="R375" i="2"/>
  <c r="P375" i="2"/>
  <c r="V385" i="2"/>
  <c r="Q386" i="2"/>
  <c r="U388" i="2"/>
  <c r="T388" i="2"/>
  <c r="L387" i="2"/>
  <c r="W389" i="2"/>
  <c r="V389" i="2"/>
  <c r="S390" i="2"/>
  <c r="R390" i="2"/>
  <c r="P390" i="2"/>
  <c r="V400" i="2"/>
  <c r="T412" i="2"/>
  <c r="T482" i="2"/>
  <c r="T593" i="2"/>
  <c r="W640" i="2"/>
  <c r="N611" i="2"/>
  <c r="V640" i="2"/>
  <c r="W145" i="2"/>
  <c r="U152" i="2"/>
  <c r="S181" i="2"/>
  <c r="V192" i="2"/>
  <c r="L209" i="2"/>
  <c r="U253" i="2"/>
  <c r="U265" i="2"/>
  <c r="F283" i="2"/>
  <c r="S326" i="2"/>
  <c r="S349" i="2"/>
  <c r="S356" i="2"/>
  <c r="U357" i="2"/>
  <c r="Q358" i="2"/>
  <c r="W358" i="2"/>
  <c r="S359" i="2"/>
  <c r="U360" i="2"/>
  <c r="Q361" i="2"/>
  <c r="W361" i="2"/>
  <c r="U363" i="2"/>
  <c r="Q364" i="2"/>
  <c r="W364" i="2"/>
  <c r="S365" i="2"/>
  <c r="Q367" i="2"/>
  <c r="W367" i="2"/>
  <c r="S368" i="2"/>
  <c r="U369" i="2"/>
  <c r="Q370" i="2"/>
  <c r="W370" i="2"/>
  <c r="S371" i="2"/>
  <c r="U372" i="2"/>
  <c r="Q373" i="2"/>
  <c r="W373" i="2"/>
  <c r="U375" i="2"/>
  <c r="Q376" i="2"/>
  <c r="W376" i="2"/>
  <c r="S377" i="2"/>
  <c r="U378" i="2"/>
  <c r="Q379" i="2"/>
  <c r="W379" i="2"/>
  <c r="S380" i="2"/>
  <c r="U381" i="2"/>
  <c r="Q382" i="2"/>
  <c r="W382" i="2"/>
  <c r="S383" i="2"/>
  <c r="U384" i="2"/>
  <c r="Q385" i="2"/>
  <c r="W385" i="2"/>
  <c r="S386" i="2"/>
  <c r="Q388" i="2"/>
  <c r="W388" i="2"/>
  <c r="S389" i="2"/>
  <c r="U390" i="2"/>
  <c r="Q400" i="2"/>
  <c r="U422" i="2"/>
  <c r="L537" i="2"/>
  <c r="E611" i="2"/>
  <c r="V618" i="2"/>
  <c r="V677" i="2"/>
  <c r="W677" i="2"/>
  <c r="V686" i="2"/>
  <c r="V688" i="2"/>
  <c r="W688" i="2"/>
  <c r="S690" i="2"/>
  <c r="P690" i="2"/>
  <c r="V694" i="2"/>
  <c r="W694" i="2"/>
  <c r="T699" i="2"/>
  <c r="V700" i="2"/>
  <c r="Q701" i="2"/>
  <c r="Q705" i="2"/>
  <c r="S705" i="2"/>
  <c r="R705" i="2"/>
  <c r="P705" i="2"/>
  <c r="U706" i="2"/>
  <c r="T706" i="2"/>
  <c r="W707" i="2"/>
  <c r="V707" i="2"/>
  <c r="T711" i="2"/>
  <c r="V712" i="2"/>
  <c r="Q713" i="2"/>
  <c r="U812" i="2"/>
  <c r="R812" i="2"/>
  <c r="V872" i="2"/>
  <c r="T404" i="2"/>
  <c r="P507" i="2"/>
  <c r="P544" i="2"/>
  <c r="U604" i="2"/>
  <c r="T655" i="2"/>
  <c r="L648" i="2"/>
  <c r="U655" i="2"/>
  <c r="T690" i="2"/>
  <c r="W690" i="2"/>
  <c r="U690" i="2"/>
  <c r="V690" i="2"/>
  <c r="W716" i="2"/>
  <c r="V716" i="2"/>
  <c r="W929" i="2"/>
  <c r="V929" i="2"/>
  <c r="P181" i="2"/>
  <c r="S192" i="2"/>
  <c r="P326" i="2"/>
  <c r="P349" i="2"/>
  <c r="P359" i="2"/>
  <c r="P365" i="2"/>
  <c r="P368" i="2"/>
  <c r="P371" i="2"/>
  <c r="P377" i="2"/>
  <c r="P380" i="2"/>
  <c r="P383" i="2"/>
  <c r="P386" i="2"/>
  <c r="P389" i="2"/>
  <c r="P412" i="2"/>
  <c r="V412" i="2"/>
  <c r="P470" i="2"/>
  <c r="P482" i="2"/>
  <c r="V482" i="2"/>
  <c r="Q507" i="2"/>
  <c r="Q544" i="2"/>
  <c r="P581" i="2"/>
  <c r="P593" i="2"/>
  <c r="V593" i="2"/>
  <c r="T603" i="2"/>
  <c r="N714" i="2"/>
  <c r="V604" i="2"/>
  <c r="S640" i="2"/>
  <c r="P640" i="2"/>
  <c r="S687" i="2"/>
  <c r="P687" i="2"/>
  <c r="V689" i="2"/>
  <c r="V691" i="2"/>
  <c r="W691" i="2"/>
  <c r="S693" i="2"/>
  <c r="P693" i="2"/>
  <c r="S702" i="2"/>
  <c r="R702" i="2"/>
  <c r="P702" i="2"/>
  <c r="U703" i="2"/>
  <c r="T703" i="2"/>
  <c r="T717" i="2"/>
  <c r="V718" i="2"/>
  <c r="Q719" i="2"/>
  <c r="W858" i="2"/>
  <c r="V858" i="2"/>
  <c r="W979" i="2"/>
  <c r="V979" i="2"/>
  <c r="T203" i="2"/>
  <c r="T216" i="2"/>
  <c r="V277" i="2"/>
  <c r="D283" i="2"/>
  <c r="N283" i="2"/>
  <c r="V290" i="2"/>
  <c r="V313" i="2"/>
  <c r="V404" i="2"/>
  <c r="Q412" i="2"/>
  <c r="T492" i="2"/>
  <c r="V529" i="2"/>
  <c r="R544" i="2"/>
  <c r="T566" i="2"/>
  <c r="Q593" i="2"/>
  <c r="N603" i="2"/>
  <c r="N574" i="2" s="1"/>
  <c r="W604" i="2"/>
  <c r="T618" i="2"/>
  <c r="V655" i="2"/>
  <c r="T677" i="2"/>
  <c r="Q686" i="2"/>
  <c r="R686" i="2"/>
  <c r="U686" i="2"/>
  <c r="S686" i="2"/>
  <c r="P686" i="2"/>
  <c r="R687" i="2"/>
  <c r="T688" i="2"/>
  <c r="R693" i="2"/>
  <c r="T694" i="2"/>
  <c r="S699" i="2"/>
  <c r="R699" i="2"/>
  <c r="P699" i="2"/>
  <c r="U700" i="2"/>
  <c r="T700" i="2"/>
  <c r="W701" i="2"/>
  <c r="V701" i="2"/>
  <c r="S711" i="2"/>
  <c r="R711" i="2"/>
  <c r="P711" i="2"/>
  <c r="U712" i="2"/>
  <c r="T712" i="2"/>
  <c r="W713" i="2"/>
  <c r="V713" i="2"/>
  <c r="L715" i="2"/>
  <c r="W715" i="2" s="1"/>
  <c r="Q716" i="2"/>
  <c r="U872" i="2"/>
  <c r="T872" i="2"/>
  <c r="Q929" i="2"/>
  <c r="V973" i="2"/>
  <c r="D977" i="2"/>
  <c r="L374" i="2"/>
  <c r="N387" i="2"/>
  <c r="R640" i="2"/>
  <c r="W655" i="2"/>
  <c r="T687" i="2"/>
  <c r="W687" i="2"/>
  <c r="U687" i="2"/>
  <c r="V687" i="2"/>
  <c r="P691" i="2"/>
  <c r="W695" i="2"/>
  <c r="V695" i="2"/>
  <c r="S696" i="2"/>
  <c r="R696" i="2"/>
  <c r="P696" i="2"/>
  <c r="U697" i="2"/>
  <c r="T697" i="2"/>
  <c r="W698" i="2"/>
  <c r="V698" i="2"/>
  <c r="T702" i="2"/>
  <c r="V703" i="2"/>
  <c r="S708" i="2"/>
  <c r="R708" i="2"/>
  <c r="P708" i="2"/>
  <c r="U709" i="2"/>
  <c r="T709" i="2"/>
  <c r="W710" i="2"/>
  <c r="V710" i="2"/>
  <c r="H714" i="2"/>
  <c r="W729" i="2"/>
  <c r="V729" i="2"/>
  <c r="Q776" i="2"/>
  <c r="P776" i="2"/>
  <c r="R776" i="2"/>
  <c r="Q858" i="2"/>
  <c r="Q1141" i="2"/>
  <c r="S1141" i="2"/>
  <c r="R1141" i="2"/>
  <c r="P1141" i="2"/>
  <c r="S604" i="2"/>
  <c r="Q677" i="2"/>
  <c r="Q688" i="2"/>
  <c r="Q691" i="2"/>
  <c r="Q694" i="2"/>
  <c r="Q697" i="2"/>
  <c r="W697" i="2"/>
  <c r="S698" i="2"/>
  <c r="U699" i="2"/>
  <c r="Q700" i="2"/>
  <c r="W700" i="2"/>
  <c r="S701" i="2"/>
  <c r="U702" i="2"/>
  <c r="Q703" i="2"/>
  <c r="W703" i="2"/>
  <c r="U705" i="2"/>
  <c r="Q706" i="2"/>
  <c r="W706" i="2"/>
  <c r="S707" i="2"/>
  <c r="U708" i="2"/>
  <c r="Q709" i="2"/>
  <c r="W709" i="2"/>
  <c r="S710" i="2"/>
  <c r="U711" i="2"/>
  <c r="Q712" i="2"/>
  <c r="W712" i="2"/>
  <c r="S713" i="2"/>
  <c r="Q715" i="2"/>
  <c r="S716" i="2"/>
  <c r="U717" i="2"/>
  <c r="Q718" i="2"/>
  <c r="W718" i="2"/>
  <c r="S719" i="2"/>
  <c r="S729" i="2"/>
  <c r="Q741" i="2"/>
  <c r="P764" i="2"/>
  <c r="I990" i="2"/>
  <c r="I34" i="2" s="1"/>
  <c r="S858" i="2"/>
  <c r="Q872" i="2"/>
  <c r="W872" i="2"/>
  <c r="V942" i="2"/>
  <c r="S971" i="2"/>
  <c r="V972" i="2"/>
  <c r="W972" i="2"/>
  <c r="T974" i="2"/>
  <c r="P975" i="2"/>
  <c r="Q976" i="2"/>
  <c r="E1000" i="2"/>
  <c r="T1106" i="2"/>
  <c r="S1349" i="2"/>
  <c r="R1349" i="2"/>
  <c r="P1349" i="2"/>
  <c r="U698" i="2"/>
  <c r="W699" i="2"/>
  <c r="U701" i="2"/>
  <c r="W702" i="2"/>
  <c r="W705" i="2"/>
  <c r="U707" i="2"/>
  <c r="W708" i="2"/>
  <c r="U710" i="2"/>
  <c r="W711" i="2"/>
  <c r="U713" i="2"/>
  <c r="U716" i="2"/>
  <c r="W717" i="2"/>
  <c r="U719" i="2"/>
  <c r="U729" i="2"/>
  <c r="U858" i="2"/>
  <c r="R884" i="2"/>
  <c r="Q942" i="2"/>
  <c r="R942" i="2"/>
  <c r="P942" i="2"/>
  <c r="U975" i="2"/>
  <c r="T975" i="2"/>
  <c r="S980" i="2"/>
  <c r="R980" i="2"/>
  <c r="P980" i="2"/>
  <c r="G1000" i="2"/>
  <c r="S1015" i="2"/>
  <c r="R1015" i="2"/>
  <c r="P1015" i="2"/>
  <c r="W1049" i="2"/>
  <c r="V1049" i="2"/>
  <c r="N1333" i="2"/>
  <c r="N1329" i="2" s="1"/>
  <c r="W1053" i="2"/>
  <c r="V1053" i="2"/>
  <c r="P698" i="2"/>
  <c r="P701" i="2"/>
  <c r="P707" i="2"/>
  <c r="P710" i="2"/>
  <c r="P713" i="2"/>
  <c r="P716" i="2"/>
  <c r="P719" i="2"/>
  <c r="P729" i="2"/>
  <c r="P858" i="2"/>
  <c r="R929" i="2"/>
  <c r="P929" i="2"/>
  <c r="S964" i="2"/>
  <c r="P964" i="2"/>
  <c r="Q973" i="2"/>
  <c r="R973" i="2"/>
  <c r="P973" i="2"/>
  <c r="Q979" i="2"/>
  <c r="W1036" i="2"/>
  <c r="V1036" i="2"/>
  <c r="W1112" i="2"/>
  <c r="W1154" i="2"/>
  <c r="W1495" i="2"/>
  <c r="V1495" i="2"/>
  <c r="N1465" i="2"/>
  <c r="Q729" i="2"/>
  <c r="P751" i="2"/>
  <c r="V751" i="2"/>
  <c r="P786" i="2"/>
  <c r="V786" i="2"/>
  <c r="N793" i="2"/>
  <c r="P800" i="2"/>
  <c r="V800" i="2"/>
  <c r="P812" i="2"/>
  <c r="V812" i="2"/>
  <c r="R822" i="2"/>
  <c r="R835" i="2"/>
  <c r="R847" i="2"/>
  <c r="T884" i="2"/>
  <c r="P894" i="2"/>
  <c r="V894" i="2"/>
  <c r="T907" i="2"/>
  <c r="S973" i="2"/>
  <c r="S974" i="2"/>
  <c r="P974" i="2"/>
  <c r="W976" i="2"/>
  <c r="V976" i="2"/>
  <c r="W1084" i="2"/>
  <c r="V1084" i="2"/>
  <c r="S1106" i="2"/>
  <c r="R1106" i="2"/>
  <c r="P1106" i="2"/>
  <c r="L704" i="2"/>
  <c r="V907" i="2"/>
  <c r="N900" i="2"/>
  <c r="S929" i="2"/>
  <c r="U942" i="2"/>
  <c r="T964" i="2"/>
  <c r="R964" i="2"/>
  <c r="W971" i="2"/>
  <c r="T972" i="2"/>
  <c r="T973" i="2"/>
  <c r="U978" i="2"/>
  <c r="T978" i="2"/>
  <c r="L977" i="2"/>
  <c r="H989" i="2"/>
  <c r="Q1036" i="2"/>
  <c r="W1119" i="2"/>
  <c r="V1119" i="2"/>
  <c r="V1154" i="2"/>
  <c r="N977" i="2"/>
  <c r="N989" i="2"/>
  <c r="L1000" i="2"/>
  <c r="U1015" i="2"/>
  <c r="S1036" i="2"/>
  <c r="S1049" i="2"/>
  <c r="L1333" i="2"/>
  <c r="T1053" i="2"/>
  <c r="S1084" i="2"/>
  <c r="U1106" i="2"/>
  <c r="W1123" i="2"/>
  <c r="R1131" i="2"/>
  <c r="E1182" i="2"/>
  <c r="D1217" i="2"/>
  <c r="G1329" i="2"/>
  <c r="P983" i="2"/>
  <c r="P986" i="2"/>
  <c r="P992" i="2"/>
  <c r="P995" i="2"/>
  <c r="P998" i="2"/>
  <c r="P1001" i="2"/>
  <c r="P1004" i="2"/>
  <c r="S1123" i="2"/>
  <c r="V1176" i="2"/>
  <c r="Q1224" i="2"/>
  <c r="S1224" i="2"/>
  <c r="R1224" i="2"/>
  <c r="P1224" i="2"/>
  <c r="U1346" i="2"/>
  <c r="T1346" i="2"/>
  <c r="Q1001" i="2"/>
  <c r="P1036" i="2"/>
  <c r="P1049" i="2"/>
  <c r="S1061" i="2"/>
  <c r="P1084" i="2"/>
  <c r="Q1119" i="2"/>
  <c r="P1119" i="2"/>
  <c r="T1123" i="2"/>
  <c r="V1131" i="2"/>
  <c r="U1141" i="2"/>
  <c r="Q1154" i="2"/>
  <c r="P1154" i="2"/>
  <c r="U1201" i="2"/>
  <c r="R1201" i="2"/>
  <c r="P1246" i="2"/>
  <c r="Q1352" i="2"/>
  <c r="S1352" i="2"/>
  <c r="R1352" i="2"/>
  <c r="P1352" i="2"/>
  <c r="P976" i="2"/>
  <c r="P979" i="2"/>
  <c r="T981" i="2"/>
  <c r="P982" i="2"/>
  <c r="V982" i="2"/>
  <c r="R983" i="2"/>
  <c r="T984" i="2"/>
  <c r="P985" i="2"/>
  <c r="V985" i="2"/>
  <c r="R986" i="2"/>
  <c r="T987" i="2"/>
  <c r="P988" i="2"/>
  <c r="V988" i="2"/>
  <c r="L989" i="2"/>
  <c r="T990" i="2"/>
  <c r="P991" i="2"/>
  <c r="V991" i="2"/>
  <c r="R992" i="2"/>
  <c r="T993" i="2"/>
  <c r="P994" i="2"/>
  <c r="V994" i="2"/>
  <c r="R995" i="2"/>
  <c r="T996" i="2"/>
  <c r="P997" i="2"/>
  <c r="V997" i="2"/>
  <c r="R998" i="2"/>
  <c r="T999" i="2"/>
  <c r="R1001" i="2"/>
  <c r="T1002" i="2"/>
  <c r="P1003" i="2"/>
  <c r="V1003" i="2"/>
  <c r="R1004" i="2"/>
  <c r="Q1049" i="2"/>
  <c r="T1061" i="2"/>
  <c r="P1071" i="2"/>
  <c r="V1071" i="2"/>
  <c r="U1123" i="2"/>
  <c r="P1131" i="2"/>
  <c r="W1131" i="2"/>
  <c r="R1154" i="2"/>
  <c r="Q1176" i="2"/>
  <c r="S1176" i="2"/>
  <c r="P1176" i="2"/>
  <c r="T1224" i="2"/>
  <c r="E1329" i="2"/>
  <c r="W1346" i="2"/>
  <c r="S1529" i="2"/>
  <c r="R1529" i="2"/>
  <c r="P1529" i="2"/>
  <c r="S1053" i="2"/>
  <c r="T1141" i="2"/>
  <c r="U1154" i="2"/>
  <c r="R1176" i="2"/>
  <c r="V1189" i="2"/>
  <c r="W1189" i="2"/>
  <c r="Q1189" i="2"/>
  <c r="T1211" i="2"/>
  <c r="U1224" i="2"/>
  <c r="Q1236" i="2"/>
  <c r="W1236" i="2"/>
  <c r="T1246" i="2"/>
  <c r="L1252" i="2"/>
  <c r="T1259" i="2"/>
  <c r="V1281" i="2"/>
  <c r="N1287" i="2"/>
  <c r="R1323" i="2"/>
  <c r="T1324" i="2"/>
  <c r="R1326" i="2"/>
  <c r="T1327" i="2"/>
  <c r="T1330" i="2"/>
  <c r="V1331" i="2"/>
  <c r="R1332" i="2"/>
  <c r="R1335" i="2"/>
  <c r="T1336" i="2"/>
  <c r="R1338" i="2"/>
  <c r="T1339" i="2"/>
  <c r="L1341" i="2"/>
  <c r="T1342" i="2"/>
  <c r="V1343" i="2"/>
  <c r="R1344" i="2"/>
  <c r="U1345" i="2"/>
  <c r="Q1346" i="2"/>
  <c r="W1347" i="2"/>
  <c r="U1347" i="2"/>
  <c r="R1348" i="2"/>
  <c r="S1350" i="2"/>
  <c r="V1352" i="2"/>
  <c r="S1353" i="2"/>
  <c r="S1354" i="2"/>
  <c r="W1354" i="2"/>
  <c r="R1357" i="2"/>
  <c r="S1423" i="2"/>
  <c r="R1423" i="2"/>
  <c r="P1423" i="2"/>
  <c r="Q1436" i="2"/>
  <c r="S1436" i="2"/>
  <c r="R1436" i="2"/>
  <c r="P1436" i="2"/>
  <c r="W1448" i="2"/>
  <c r="V1448" i="2"/>
  <c r="T1503" i="2"/>
  <c r="V1504" i="2"/>
  <c r="Q1505" i="2"/>
  <c r="Q1509" i="2"/>
  <c r="S1509" i="2"/>
  <c r="R1509" i="2"/>
  <c r="P1509" i="2"/>
  <c r="U1510" i="2"/>
  <c r="T1510" i="2"/>
  <c r="W1511" i="2"/>
  <c r="V1511" i="2"/>
  <c r="T1515" i="2"/>
  <c r="V1516" i="2"/>
  <c r="Q1517" i="2"/>
  <c r="R1228" i="2"/>
  <c r="T1323" i="2"/>
  <c r="V1324" i="2"/>
  <c r="T1326" i="2"/>
  <c r="V1327" i="2"/>
  <c r="S1345" i="2"/>
  <c r="W1345" i="2"/>
  <c r="P1347" i="2"/>
  <c r="U1350" i="2"/>
  <c r="U1353" i="2"/>
  <c r="S1412" i="2"/>
  <c r="V1484" i="2"/>
  <c r="U1484" i="2"/>
  <c r="L1465" i="2"/>
  <c r="S1526" i="2"/>
  <c r="R1526" i="2"/>
  <c r="P1526" i="2"/>
  <c r="U1527" i="2"/>
  <c r="T1527" i="2"/>
  <c r="W1528" i="2"/>
  <c r="V1528" i="2"/>
  <c r="S1534" i="2"/>
  <c r="R1534" i="2"/>
  <c r="P1534" i="2"/>
  <c r="T1236" i="2"/>
  <c r="U1349" i="2"/>
  <c r="U1352" i="2"/>
  <c r="S1387" i="2"/>
  <c r="P1387" i="2"/>
  <c r="Q1495" i="2"/>
  <c r="S1506" i="2"/>
  <c r="R1506" i="2"/>
  <c r="P1506" i="2"/>
  <c r="U1507" i="2"/>
  <c r="T1507" i="2"/>
  <c r="S1518" i="2"/>
  <c r="R1518" i="2"/>
  <c r="P1518" i="2"/>
  <c r="S1520" i="2"/>
  <c r="R1520" i="2"/>
  <c r="P1520" i="2"/>
  <c r="S1523" i="2"/>
  <c r="R1523" i="2"/>
  <c r="P1523" i="2"/>
  <c r="U1524" i="2"/>
  <c r="T1524" i="2"/>
  <c r="W1525" i="2"/>
  <c r="V1525" i="2"/>
  <c r="T1529" i="2"/>
  <c r="W1567" i="2"/>
  <c r="V1567" i="2"/>
  <c r="V1201" i="2"/>
  <c r="T1228" i="2"/>
  <c r="P1323" i="2"/>
  <c r="P1326" i="2"/>
  <c r="P1332" i="2"/>
  <c r="P1335" i="2"/>
  <c r="P1338" i="2"/>
  <c r="P1344" i="2"/>
  <c r="V1346" i="2"/>
  <c r="S1348" i="2"/>
  <c r="P1348" i="2"/>
  <c r="P1350" i="2"/>
  <c r="I1351" i="2"/>
  <c r="P1353" i="2"/>
  <c r="S1503" i="2"/>
  <c r="R1503" i="2"/>
  <c r="P1503" i="2"/>
  <c r="U1504" i="2"/>
  <c r="T1504" i="2"/>
  <c r="W1505" i="2"/>
  <c r="V1505" i="2"/>
  <c r="S1515" i="2"/>
  <c r="R1515" i="2"/>
  <c r="P1515" i="2"/>
  <c r="U1516" i="2"/>
  <c r="T1516" i="2"/>
  <c r="W1517" i="2"/>
  <c r="V1517" i="2"/>
  <c r="W1522" i="2"/>
  <c r="V1522" i="2"/>
  <c r="N1521" i="2"/>
  <c r="S1531" i="2"/>
  <c r="R1531" i="2"/>
  <c r="P1531" i="2"/>
  <c r="T1349" i="2"/>
  <c r="T1352" i="2"/>
  <c r="T1387" i="2"/>
  <c r="U1387" i="2"/>
  <c r="L1357" i="2"/>
  <c r="R1387" i="2"/>
  <c r="R1412" i="2"/>
  <c r="Q1412" i="2"/>
  <c r="P1412" i="2"/>
  <c r="W1502" i="2"/>
  <c r="V1502" i="2"/>
  <c r="T1506" i="2"/>
  <c r="V1507" i="2"/>
  <c r="S1512" i="2"/>
  <c r="R1512" i="2"/>
  <c r="P1512" i="2"/>
  <c r="U1513" i="2"/>
  <c r="T1513" i="2"/>
  <c r="W1514" i="2"/>
  <c r="V1514" i="2"/>
  <c r="T1518" i="2"/>
  <c r="T1520" i="2"/>
  <c r="T1523" i="2"/>
  <c r="V1524" i="2"/>
  <c r="Q1525" i="2"/>
  <c r="N1393" i="2"/>
  <c r="U1412" i="2"/>
  <c r="U1423" i="2"/>
  <c r="U1436" i="2"/>
  <c r="S1495" i="2"/>
  <c r="S1502" i="2"/>
  <c r="U1503" i="2"/>
  <c r="Q1504" i="2"/>
  <c r="W1504" i="2"/>
  <c r="S1505" i="2"/>
  <c r="U1506" i="2"/>
  <c r="Q1507" i="2"/>
  <c r="W1507" i="2"/>
  <c r="U1509" i="2"/>
  <c r="Q1510" i="2"/>
  <c r="W1510" i="2"/>
  <c r="S1511" i="2"/>
  <c r="U1512" i="2"/>
  <c r="Q1513" i="2"/>
  <c r="W1513" i="2"/>
  <c r="S1514" i="2"/>
  <c r="U1515" i="2"/>
  <c r="Q1516" i="2"/>
  <c r="W1516" i="2"/>
  <c r="S1517" i="2"/>
  <c r="U1518" i="2"/>
  <c r="U1520" i="2"/>
  <c r="S1522" i="2"/>
  <c r="U1523" i="2"/>
  <c r="Q1524" i="2"/>
  <c r="W1524" i="2"/>
  <c r="S1525" i="2"/>
  <c r="U1526" i="2"/>
  <c r="Q1527" i="2"/>
  <c r="W1527" i="2"/>
  <c r="S1528" i="2"/>
  <c r="U1529" i="2"/>
  <c r="G1532" i="2"/>
  <c r="V1535" i="2"/>
  <c r="W1535" i="2"/>
  <c r="T1545" i="2"/>
  <c r="W1423" i="2"/>
  <c r="W1436" i="2"/>
  <c r="P1448" i="2"/>
  <c r="U1495" i="2"/>
  <c r="U1502" i="2"/>
  <c r="W1503" i="2"/>
  <c r="U1505" i="2"/>
  <c r="W1506" i="2"/>
  <c r="W1509" i="2"/>
  <c r="U1511" i="2"/>
  <c r="W1512" i="2"/>
  <c r="U1514" i="2"/>
  <c r="W1515" i="2"/>
  <c r="U1517" i="2"/>
  <c r="W1518" i="2"/>
  <c r="W1520" i="2"/>
  <c r="U1522" i="2"/>
  <c r="W1523" i="2"/>
  <c r="U1525" i="2"/>
  <c r="W1526" i="2"/>
  <c r="U1528" i="2"/>
  <c r="D1538" i="2"/>
  <c r="V1545" i="2"/>
  <c r="N1538" i="2"/>
  <c r="W1545" i="2"/>
  <c r="W1591" i="2"/>
  <c r="V1591" i="2"/>
  <c r="P1484" i="2"/>
  <c r="P1495" i="2"/>
  <c r="P1502" i="2"/>
  <c r="P1505" i="2"/>
  <c r="P1511" i="2"/>
  <c r="P1514" i="2"/>
  <c r="P1517" i="2"/>
  <c r="P1522" i="2"/>
  <c r="P1525" i="2"/>
  <c r="P1528" i="2"/>
  <c r="T1531" i="2"/>
  <c r="U1531" i="2"/>
  <c r="V1533" i="2"/>
  <c r="T1534" i="2"/>
  <c r="U1534" i="2"/>
  <c r="Q1567" i="2"/>
  <c r="R1567" i="2"/>
  <c r="U1567" i="2"/>
  <c r="S1567" i="2"/>
  <c r="P1567" i="2"/>
  <c r="W1580" i="2"/>
  <c r="V1580" i="2"/>
  <c r="L1393" i="2"/>
  <c r="T1400" i="2"/>
  <c r="R1459" i="2"/>
  <c r="R1472" i="2"/>
  <c r="Q1484" i="2"/>
  <c r="Q1522" i="2"/>
  <c r="S1530" i="2"/>
  <c r="P1530" i="2"/>
  <c r="V1534" i="2"/>
  <c r="T1535" i="2"/>
  <c r="P1545" i="2"/>
  <c r="T1567" i="2"/>
  <c r="E1573" i="2"/>
  <c r="L1429" i="2"/>
  <c r="L1508" i="2"/>
  <c r="W1529" i="2"/>
  <c r="V1531" i="2"/>
  <c r="R1533" i="2"/>
  <c r="S1533" i="2"/>
  <c r="P1533" i="2"/>
  <c r="W1534" i="2"/>
  <c r="Q1580" i="2"/>
  <c r="E1650" i="2"/>
  <c r="Q1535" i="2"/>
  <c r="Q1545" i="2"/>
  <c r="S1580" i="2"/>
  <c r="N1661" i="2"/>
  <c r="L1672" i="2"/>
  <c r="R1675" i="2"/>
  <c r="U1580" i="2"/>
  <c r="P1591" i="2"/>
  <c r="P1615" i="2"/>
  <c r="P1673" i="2"/>
  <c r="T1675" i="2"/>
  <c r="P1580" i="2"/>
  <c r="R1591" i="2"/>
  <c r="R1602" i="2"/>
  <c r="R1615" i="2"/>
  <c r="T1637" i="2"/>
  <c r="T1644" i="2"/>
  <c r="P1645" i="2"/>
  <c r="V1645" i="2"/>
  <c r="R1646" i="2"/>
  <c r="T1647" i="2"/>
  <c r="P1648" i="2"/>
  <c r="V1648" i="2"/>
  <c r="R1649" i="2"/>
  <c r="N1650" i="2"/>
  <c r="P1651" i="2"/>
  <c r="V1651" i="2"/>
  <c r="R1652" i="2"/>
  <c r="T1653" i="2"/>
  <c r="P1654" i="2"/>
  <c r="V1654" i="2"/>
  <c r="R1655" i="2"/>
  <c r="T1656" i="2"/>
  <c r="P1657" i="2"/>
  <c r="V1657" i="2"/>
  <c r="R1658" i="2"/>
  <c r="T1659" i="2"/>
  <c r="P1660" i="2"/>
  <c r="V1660" i="2"/>
  <c r="L1661" i="2"/>
  <c r="T1662" i="2"/>
  <c r="P1663" i="2"/>
  <c r="V1663" i="2"/>
  <c r="R1664" i="2"/>
  <c r="T1665" i="2"/>
  <c r="P1666" i="2"/>
  <c r="V1666" i="2"/>
  <c r="R1667" i="2"/>
  <c r="T1668" i="2"/>
  <c r="P1669" i="2"/>
  <c r="V1669" i="2"/>
  <c r="R1670" i="2"/>
  <c r="T1671" i="2"/>
  <c r="R1673" i="2"/>
  <c r="T1674" i="2"/>
  <c r="P1675" i="2"/>
  <c r="V1675" i="2"/>
  <c r="V1608" i="2" l="1"/>
  <c r="U693" i="2"/>
  <c r="T693" i="2"/>
  <c r="V507" i="2"/>
  <c r="N692" i="2"/>
  <c r="D1643" i="2"/>
  <c r="I21" i="2"/>
  <c r="W507" i="2"/>
  <c r="V648" i="2"/>
  <c r="H47" i="2"/>
  <c r="H33" i="2"/>
  <c r="S19" i="2"/>
  <c r="I47" i="2"/>
  <c r="T1650" i="2"/>
  <c r="L692" i="2"/>
  <c r="V692" i="2" s="1"/>
  <c r="H21" i="2"/>
  <c r="Q19" i="2"/>
  <c r="Q20" i="2"/>
  <c r="U507" i="2"/>
  <c r="T507" i="2"/>
  <c r="I33" i="2"/>
  <c r="V1532" i="2"/>
  <c r="G1643" i="2"/>
  <c r="U174" i="2"/>
  <c r="R507" i="2"/>
  <c r="U470" i="2"/>
  <c r="P169" i="2"/>
  <c r="P36" i="2"/>
  <c r="T1521" i="2"/>
  <c r="P1042" i="2"/>
  <c r="U1573" i="2"/>
  <c r="Q1182" i="2"/>
  <c r="P18" i="2"/>
  <c r="Q1042" i="2"/>
  <c r="T1287" i="2"/>
  <c r="R35" i="2"/>
  <c r="U900" i="2"/>
  <c r="T935" i="2"/>
  <c r="R1538" i="2"/>
  <c r="T35" i="2"/>
  <c r="V693" i="2"/>
  <c r="U1532" i="2"/>
  <c r="V935" i="2"/>
  <c r="Q17" i="2"/>
  <c r="W693" i="2"/>
  <c r="P25" i="2"/>
  <c r="R1119" i="2"/>
  <c r="R24" i="2"/>
  <c r="P1661" i="2"/>
  <c r="Q1608" i="2"/>
  <c r="D1501" i="2"/>
  <c r="R42" i="2"/>
  <c r="Q977" i="2"/>
  <c r="S17" i="2"/>
  <c r="R977" i="2"/>
  <c r="S24" i="2"/>
  <c r="R17" i="2"/>
  <c r="Q23" i="2"/>
  <c r="T17" i="2"/>
  <c r="R989" i="2"/>
  <c r="Q989" i="2"/>
  <c r="R26" i="2"/>
  <c r="S26" i="2"/>
  <c r="P23" i="2"/>
  <c r="P27" i="2"/>
  <c r="Q26" i="2"/>
  <c r="S34" i="2"/>
  <c r="W537" i="2"/>
  <c r="P537" i="2"/>
  <c r="P463" i="2"/>
  <c r="P41" i="2"/>
  <c r="P48" i="2"/>
  <c r="S35" i="2"/>
  <c r="Q15" i="2"/>
  <c r="S48" i="2"/>
  <c r="E47" i="2"/>
  <c r="S42" i="2"/>
  <c r="Q48" i="2"/>
  <c r="Q45" i="2"/>
  <c r="T42" i="2"/>
  <c r="Q38" i="2"/>
  <c r="I1501" i="2"/>
  <c r="R470" i="2"/>
  <c r="P989" i="2"/>
  <c r="S470" i="2"/>
  <c r="Q1147" i="2"/>
  <c r="V1672" i="2"/>
  <c r="W935" i="2"/>
  <c r="T463" i="2"/>
  <c r="W1532" i="2"/>
  <c r="Q42" i="2"/>
  <c r="Q1672" i="2"/>
  <c r="R1182" i="2"/>
  <c r="P1672" i="2"/>
  <c r="V1252" i="2"/>
  <c r="P42" i="2"/>
  <c r="S37" i="2"/>
  <c r="R29" i="2"/>
  <c r="V1508" i="2"/>
  <c r="T1119" i="2"/>
  <c r="P500" i="2"/>
  <c r="S98" i="2"/>
  <c r="P29" i="2"/>
  <c r="W1429" i="2"/>
  <c r="Q865" i="2"/>
  <c r="D21" i="2"/>
  <c r="Q1538" i="2"/>
  <c r="P1573" i="2"/>
  <c r="P98" i="2"/>
  <c r="E1643" i="2"/>
  <c r="Q1573" i="2"/>
  <c r="T900" i="2"/>
  <c r="S1393" i="2"/>
  <c r="P1147" i="2"/>
  <c r="Q463" i="2"/>
  <c r="T1147" i="2"/>
  <c r="Q1000" i="2"/>
  <c r="Q29" i="2"/>
  <c r="P39" i="2"/>
  <c r="S1147" i="2"/>
  <c r="E970" i="2"/>
  <c r="V374" i="2"/>
  <c r="V45" i="2"/>
  <c r="T393" i="2"/>
  <c r="P49" i="2"/>
  <c r="R27" i="2"/>
  <c r="U37" i="2"/>
  <c r="Q32" i="2"/>
  <c r="Q30" i="2"/>
  <c r="R19" i="2"/>
  <c r="W209" i="2"/>
  <c r="Q18" i="2"/>
  <c r="R98" i="2"/>
  <c r="Q39" i="2"/>
  <c r="R39" i="2"/>
  <c r="R1147" i="2"/>
  <c r="U1147" i="2"/>
  <c r="U1119" i="2"/>
  <c r="R1112" i="2"/>
  <c r="T16" i="2"/>
  <c r="T38" i="2"/>
  <c r="P26" i="2"/>
  <c r="Q1252" i="2"/>
  <c r="S15" i="2"/>
  <c r="P1341" i="2"/>
  <c r="T27" i="2"/>
  <c r="U19" i="2"/>
  <c r="Q27" i="2"/>
  <c r="U45" i="2"/>
  <c r="W50" i="2"/>
  <c r="W45" i="2"/>
  <c r="P32" i="2"/>
  <c r="T45" i="2"/>
  <c r="P19" i="2"/>
  <c r="W20" i="2"/>
  <c r="U24" i="2"/>
  <c r="Q41" i="2"/>
  <c r="Q28" i="2"/>
  <c r="G33" i="2"/>
  <c r="R18" i="2"/>
  <c r="T19" i="2"/>
  <c r="P1287" i="2"/>
  <c r="U42" i="2"/>
  <c r="P37" i="2"/>
  <c r="S27" i="2"/>
  <c r="D1322" i="2"/>
  <c r="Q35" i="2"/>
  <c r="U36" i="2"/>
  <c r="H1643" i="2"/>
  <c r="H1322" i="2"/>
  <c r="W42" i="2"/>
  <c r="V18" i="2"/>
  <c r="W18" i="2"/>
  <c r="T37" i="2"/>
  <c r="W16" i="2"/>
  <c r="W15" i="2"/>
  <c r="T1351" i="2"/>
  <c r="W1351" i="2"/>
  <c r="V23" i="2"/>
  <c r="T23" i="2"/>
  <c r="W36" i="2"/>
  <c r="V1000" i="2"/>
  <c r="V37" i="2"/>
  <c r="U793" i="2"/>
  <c r="W696" i="2"/>
  <c r="U696" i="2"/>
  <c r="V696" i="2"/>
  <c r="V42" i="2"/>
  <c r="T696" i="2"/>
  <c r="W49" i="2"/>
  <c r="W22" i="2"/>
  <c r="W31" i="2"/>
  <c r="V19" i="2"/>
  <c r="V22" i="2"/>
  <c r="V36" i="2"/>
  <c r="V35" i="2"/>
  <c r="U35" i="2"/>
  <c r="V28" i="2"/>
  <c r="T28" i="2"/>
  <c r="W28" i="2"/>
  <c r="L33" i="2"/>
  <c r="V16" i="2"/>
  <c r="V20" i="2"/>
  <c r="V31" i="2"/>
  <c r="V15" i="2"/>
  <c r="T22" i="2"/>
  <c r="T36" i="2"/>
  <c r="W26" i="2"/>
  <c r="V32" i="2"/>
  <c r="T24" i="2"/>
  <c r="V24" i="2"/>
  <c r="W32" i="2"/>
  <c r="U15" i="2"/>
  <c r="R15" i="2"/>
  <c r="R1393" i="2"/>
  <c r="T26" i="2"/>
  <c r="Q37" i="2"/>
  <c r="Q24" i="2"/>
  <c r="R37" i="2"/>
  <c r="W24" i="2"/>
  <c r="P30" i="2"/>
  <c r="U26" i="2"/>
  <c r="W29" i="2"/>
  <c r="P35" i="2"/>
  <c r="V26" i="2"/>
  <c r="P24" i="2"/>
  <c r="U17" i="2"/>
  <c r="W17" i="2"/>
  <c r="R1333" i="2"/>
  <c r="S1333" i="2"/>
  <c r="E33" i="2"/>
  <c r="P28" i="2"/>
  <c r="U34" i="2"/>
  <c r="Q49" i="2"/>
  <c r="F33" i="2"/>
  <c r="V17" i="2"/>
  <c r="W19" i="2"/>
  <c r="T15" i="2"/>
  <c r="R28" i="2"/>
  <c r="W35" i="2"/>
  <c r="U41" i="2"/>
  <c r="G21" i="2"/>
  <c r="R48" i="2"/>
  <c r="S1042" i="2"/>
  <c r="T1042" i="2"/>
  <c r="U18" i="2"/>
  <c r="S18" i="2"/>
  <c r="T18" i="2"/>
  <c r="S989" i="2"/>
  <c r="Q648" i="2"/>
  <c r="R692" i="2"/>
  <c r="R34" i="2"/>
  <c r="V50" i="2"/>
  <c r="U27" i="2"/>
  <c r="G47" i="2"/>
  <c r="R246" i="2"/>
  <c r="S41" i="2"/>
  <c r="U39" i="2"/>
  <c r="S39" i="2"/>
  <c r="W23" i="2"/>
  <c r="S49" i="2"/>
  <c r="U28" i="2"/>
  <c r="R387" i="2"/>
  <c r="T39" i="2"/>
  <c r="R32" i="2"/>
  <c r="N33" i="2"/>
  <c r="D33" i="2"/>
  <c r="S28" i="2"/>
  <c r="T34" i="2"/>
  <c r="V40" i="2"/>
  <c r="S16" i="2"/>
  <c r="T49" i="2"/>
  <c r="U49" i="2"/>
  <c r="R49" i="2"/>
  <c r="R41" i="2"/>
  <c r="T41" i="2"/>
  <c r="S29" i="2"/>
  <c r="S23" i="2"/>
  <c r="R62" i="2"/>
  <c r="V1112" i="2"/>
  <c r="R36" i="2"/>
  <c r="Q36" i="2"/>
  <c r="U32" i="2"/>
  <c r="U23" i="2"/>
  <c r="R23" i="2"/>
  <c r="V34" i="2"/>
  <c r="P34" i="2"/>
  <c r="S36" i="2"/>
  <c r="T32" i="2"/>
  <c r="V1351" i="2"/>
  <c r="Q356" i="2"/>
  <c r="R865" i="2"/>
  <c r="S20" i="2"/>
  <c r="P356" i="2"/>
  <c r="V41" i="2"/>
  <c r="W34" i="2"/>
  <c r="P15" i="2"/>
  <c r="E21" i="2"/>
  <c r="Q34" i="2"/>
  <c r="Q1329" i="2"/>
  <c r="D47" i="2"/>
  <c r="W37" i="2"/>
  <c r="S32" i="2"/>
  <c r="W41" i="2"/>
  <c r="U246" i="2"/>
  <c r="V49" i="2"/>
  <c r="R30" i="2"/>
  <c r="S387" i="2"/>
  <c r="Q50" i="2"/>
  <c r="R16" i="2"/>
  <c r="T174" i="2"/>
  <c r="V29" i="2"/>
  <c r="T30" i="2"/>
  <c r="U16" i="2"/>
  <c r="H374" i="2"/>
  <c r="H355" i="2" s="1"/>
  <c r="S30" i="2"/>
  <c r="W393" i="2"/>
  <c r="P17" i="2"/>
  <c r="Q16" i="2"/>
  <c r="E355" i="2"/>
  <c r="G355" i="2"/>
  <c r="U1538" i="2"/>
  <c r="I1643" i="2"/>
  <c r="D685" i="2"/>
  <c r="P722" i="2"/>
  <c r="G1322" i="2"/>
  <c r="E1322" i="2"/>
  <c r="P1608" i="2"/>
  <c r="H685" i="2"/>
  <c r="W174" i="2"/>
  <c r="P20" i="2"/>
  <c r="U30" i="2"/>
  <c r="Q25" i="2"/>
  <c r="N355" i="2"/>
  <c r="V174" i="2"/>
  <c r="P387" i="2"/>
  <c r="E685" i="2"/>
  <c r="W1672" i="2"/>
  <c r="H970" i="2"/>
  <c r="W1252" i="2"/>
  <c r="T1538" i="2"/>
  <c r="T793" i="2"/>
  <c r="V246" i="2"/>
  <c r="R648" i="2"/>
  <c r="Q1287" i="2"/>
  <c r="P865" i="2"/>
  <c r="S865" i="2"/>
  <c r="P38" i="2"/>
  <c r="R38" i="2"/>
  <c r="S977" i="2"/>
  <c r="Q722" i="2"/>
  <c r="F47" i="2"/>
  <c r="N47" i="2"/>
  <c r="S1538" i="2"/>
  <c r="I1322" i="2"/>
  <c r="S50" i="2"/>
  <c r="Q98" i="2"/>
  <c r="E1501" i="2"/>
  <c r="R1042" i="2"/>
  <c r="P648" i="2"/>
  <c r="T246" i="2"/>
  <c r="S648" i="2"/>
  <c r="P50" i="2"/>
  <c r="G1501" i="2"/>
  <c r="I355" i="2"/>
  <c r="G685" i="2"/>
  <c r="W362" i="2"/>
  <c r="V362" i="2"/>
  <c r="R1252" i="2"/>
  <c r="S1252" i="2"/>
  <c r="P1538" i="2"/>
  <c r="W1608" i="2"/>
  <c r="P1252" i="2"/>
  <c r="L1501" i="2"/>
  <c r="P1000" i="2"/>
  <c r="P16" i="2"/>
  <c r="H1501" i="2"/>
  <c r="S1661" i="2"/>
  <c r="S1287" i="2"/>
  <c r="Q1341" i="2"/>
  <c r="R1341" i="2"/>
  <c r="S1341" i="2"/>
  <c r="T1573" i="2"/>
  <c r="W1000" i="2"/>
  <c r="G970" i="2"/>
  <c r="S692" i="2"/>
  <c r="I685" i="2"/>
  <c r="V757" i="2"/>
  <c r="W757" i="2"/>
  <c r="R50" i="2"/>
  <c r="U50" i="2"/>
  <c r="T50" i="2"/>
  <c r="W27" i="2"/>
  <c r="S1182" i="2"/>
  <c r="V209" i="2"/>
  <c r="W366" i="2"/>
  <c r="R20" i="2"/>
  <c r="U20" i="2"/>
  <c r="T20" i="2"/>
  <c r="V537" i="2"/>
  <c r="U22" i="2"/>
  <c r="Q387" i="2"/>
  <c r="P209" i="2"/>
  <c r="Q209" i="2"/>
  <c r="V38" i="2"/>
  <c r="V27" i="2"/>
  <c r="R1661" i="2"/>
  <c r="P1329" i="2"/>
  <c r="Q1661" i="2"/>
  <c r="W1341" i="2"/>
  <c r="U400" i="2"/>
  <c r="Q1393" i="2"/>
  <c r="P1393" i="2"/>
  <c r="S209" i="2"/>
  <c r="W246" i="2"/>
  <c r="V574" i="2"/>
  <c r="W574" i="2"/>
  <c r="V1650" i="2"/>
  <c r="W1650" i="2"/>
  <c r="S722" i="2"/>
  <c r="R722" i="2"/>
  <c r="P1112" i="2"/>
  <c r="Q1112" i="2"/>
  <c r="T62" i="2"/>
  <c r="U62" i="2"/>
  <c r="P1650" i="2"/>
  <c r="Q1650" i="2"/>
  <c r="Q1429" i="2"/>
  <c r="P1429" i="2"/>
  <c r="T989" i="2"/>
  <c r="L970" i="2"/>
  <c r="U989" i="2"/>
  <c r="Q1351" i="2"/>
  <c r="P1351" i="2"/>
  <c r="U704" i="2"/>
  <c r="T704" i="2"/>
  <c r="S757" i="2"/>
  <c r="R757" i="2"/>
  <c r="W387" i="2"/>
  <c r="V387" i="2"/>
  <c r="S283" i="2"/>
  <c r="R283" i="2"/>
  <c r="R31" i="2"/>
  <c r="S31" i="2"/>
  <c r="Q1465" i="2"/>
  <c r="P1465" i="2"/>
  <c r="T1357" i="2"/>
  <c r="U1357" i="2"/>
  <c r="R1329" i="2"/>
  <c r="S1329" i="2"/>
  <c r="S1573" i="2"/>
  <c r="R1573" i="2"/>
  <c r="R1672" i="2"/>
  <c r="S1672" i="2"/>
  <c r="W1661" i="2"/>
  <c r="V1661" i="2"/>
  <c r="N1643" i="2"/>
  <c r="R1532" i="2"/>
  <c r="S1532" i="2"/>
  <c r="T1532" i="2"/>
  <c r="U1508" i="2"/>
  <c r="T1508" i="2"/>
  <c r="V1538" i="2"/>
  <c r="W1538" i="2"/>
  <c r="W1217" i="2"/>
  <c r="V1217" i="2"/>
  <c r="W1287" i="2"/>
  <c r="V1287" i="2"/>
  <c r="W865" i="2"/>
  <c r="V865" i="2"/>
  <c r="R828" i="2"/>
  <c r="S828" i="2"/>
  <c r="W1465" i="2"/>
  <c r="V1465" i="2"/>
  <c r="V1042" i="2"/>
  <c r="W1042" i="2"/>
  <c r="Q900" i="2"/>
  <c r="P900" i="2"/>
  <c r="I989" i="2"/>
  <c r="I970" i="2" s="1"/>
  <c r="P757" i="2"/>
  <c r="Q757" i="2"/>
  <c r="V283" i="2"/>
  <c r="W283" i="2"/>
  <c r="S793" i="2"/>
  <c r="R793" i="2"/>
  <c r="U537" i="2"/>
  <c r="T537" i="2"/>
  <c r="T209" i="2"/>
  <c r="U209" i="2"/>
  <c r="W648" i="2"/>
  <c r="T387" i="2"/>
  <c r="U387" i="2"/>
  <c r="R22" i="2"/>
  <c r="S22" i="2"/>
  <c r="W704" i="2"/>
  <c r="U98" i="2"/>
  <c r="T98" i="2"/>
  <c r="V463" i="2"/>
  <c r="W463" i="2"/>
  <c r="Q357" i="2"/>
  <c r="Q134" i="2"/>
  <c r="P134" i="2"/>
  <c r="T31" i="2"/>
  <c r="D355" i="2"/>
  <c r="Q714" i="2"/>
  <c r="P714" i="2"/>
  <c r="Q246" i="2"/>
  <c r="P246" i="2"/>
  <c r="S246" i="2"/>
  <c r="S1650" i="2"/>
  <c r="R1650" i="2"/>
  <c r="U1429" i="2"/>
  <c r="T1429" i="2"/>
  <c r="Q1357" i="2"/>
  <c r="P1357" i="2"/>
  <c r="Q828" i="2"/>
  <c r="P828" i="2"/>
  <c r="R537" i="2"/>
  <c r="S537" i="2"/>
  <c r="S500" i="2"/>
  <c r="R500" i="2"/>
  <c r="P174" i="2"/>
  <c r="Q174" i="2"/>
  <c r="S174" i="2"/>
  <c r="R174" i="2"/>
  <c r="D970" i="2"/>
  <c r="V1521" i="2"/>
  <c r="N1501" i="2"/>
  <c r="W1521" i="2"/>
  <c r="W98" i="2"/>
  <c r="V98" i="2"/>
  <c r="Q393" i="2"/>
  <c r="P393" i="2"/>
  <c r="R1465" i="2"/>
  <c r="S1465" i="2"/>
  <c r="V1573" i="2"/>
  <c r="W1573" i="2"/>
  <c r="W1393" i="2"/>
  <c r="V1393" i="2"/>
  <c r="Q1508" i="2"/>
  <c r="P1508" i="2"/>
  <c r="U1341" i="2"/>
  <c r="T1341" i="2"/>
  <c r="U1252" i="2"/>
  <c r="T1252" i="2"/>
  <c r="W989" i="2"/>
  <c r="V989" i="2"/>
  <c r="N970" i="2"/>
  <c r="T977" i="2"/>
  <c r="U977" i="2"/>
  <c r="V1357" i="2"/>
  <c r="P977" i="2"/>
  <c r="S935" i="2"/>
  <c r="R935" i="2"/>
  <c r="U374" i="2"/>
  <c r="T374" i="2"/>
  <c r="L355" i="2"/>
  <c r="U757" i="2"/>
  <c r="Q704" i="2"/>
  <c r="P704" i="2"/>
  <c r="P283" i="2"/>
  <c r="Q283" i="2"/>
  <c r="P31" i="2"/>
  <c r="Q31" i="2"/>
  <c r="S714" i="2"/>
  <c r="R714" i="2"/>
  <c r="P357" i="2"/>
  <c r="S366" i="2"/>
  <c r="R366" i="2"/>
  <c r="T40" i="2"/>
  <c r="R40" i="2"/>
  <c r="Q362" i="2"/>
  <c r="P362" i="2"/>
  <c r="U500" i="2"/>
  <c r="W374" i="2"/>
  <c r="R134" i="2"/>
  <c r="S134" i="2"/>
  <c r="U31" i="2"/>
  <c r="R1608" i="2"/>
  <c r="S1608" i="2"/>
  <c r="T1393" i="2"/>
  <c r="U1393" i="2"/>
  <c r="U1650" i="2"/>
  <c r="S1351" i="2"/>
  <c r="R1351" i="2"/>
  <c r="Q1217" i="2"/>
  <c r="P1217" i="2"/>
  <c r="V603" i="2"/>
  <c r="W603" i="2"/>
  <c r="R374" i="2"/>
  <c r="S374" i="2"/>
  <c r="R611" i="2"/>
  <c r="S611" i="2"/>
  <c r="R362" i="2"/>
  <c r="S362" i="2"/>
  <c r="U1465" i="2"/>
  <c r="T1465" i="2"/>
  <c r="P1521" i="2"/>
  <c r="Q1521" i="2"/>
  <c r="W900" i="2"/>
  <c r="V900" i="2"/>
  <c r="U715" i="2"/>
  <c r="T715" i="2"/>
  <c r="L714" i="2"/>
  <c r="L48" i="2"/>
  <c r="Q611" i="2"/>
  <c r="P611" i="2"/>
  <c r="U1608" i="2"/>
  <c r="T1608" i="2"/>
  <c r="R1429" i="2"/>
  <c r="S1429" i="2"/>
  <c r="U1351" i="2"/>
  <c r="N1322" i="2"/>
  <c r="R1217" i="2"/>
  <c r="S1217" i="2"/>
  <c r="T1333" i="2"/>
  <c r="U1333" i="2"/>
  <c r="W977" i="2"/>
  <c r="V977" i="2"/>
  <c r="W1357" i="2"/>
  <c r="U828" i="2"/>
  <c r="T828" i="2"/>
  <c r="V722" i="2"/>
  <c r="W722" i="2"/>
  <c r="U362" i="2"/>
  <c r="T362" i="2"/>
  <c r="T865" i="2"/>
  <c r="U865" i="2"/>
  <c r="T500" i="2"/>
  <c r="T722" i="2"/>
  <c r="V715" i="2"/>
  <c r="S574" i="2"/>
  <c r="R574" i="2"/>
  <c r="T611" i="2"/>
  <c r="T141" i="2"/>
  <c r="U141" i="2"/>
  <c r="W141" i="2"/>
  <c r="V30" i="2"/>
  <c r="W30" i="2"/>
  <c r="N685" i="2"/>
  <c r="V62" i="2"/>
  <c r="W62" i="2"/>
  <c r="U574" i="2"/>
  <c r="T574" i="2"/>
  <c r="T366" i="2"/>
  <c r="U366" i="2"/>
  <c r="L25" i="2"/>
  <c r="V366" i="2"/>
  <c r="S400" i="2"/>
  <c r="R400" i="2"/>
  <c r="U283" i="2"/>
  <c r="Q62" i="2"/>
  <c r="P62" i="2"/>
  <c r="Q40" i="2"/>
  <c r="P40" i="2"/>
  <c r="S62" i="2"/>
  <c r="P22" i="2"/>
  <c r="F21" i="2"/>
  <c r="Q22" i="2"/>
  <c r="P1532" i="2"/>
  <c r="Q1532" i="2"/>
  <c r="U1217" i="2"/>
  <c r="T1217" i="2"/>
  <c r="U1000" i="2"/>
  <c r="T1000" i="2"/>
  <c r="V793" i="2"/>
  <c r="W793" i="2"/>
  <c r="T648" i="2"/>
  <c r="U648" i="2"/>
  <c r="W611" i="2"/>
  <c r="V611" i="2"/>
  <c r="Q692" i="2"/>
  <c r="P692" i="2"/>
  <c r="L1643" i="2"/>
  <c r="T1661" i="2"/>
  <c r="U1661" i="2"/>
  <c r="W1182" i="2"/>
  <c r="V1182" i="2"/>
  <c r="U1672" i="2"/>
  <c r="T1672" i="2"/>
  <c r="S1521" i="2"/>
  <c r="R1521" i="2"/>
  <c r="V1429" i="2"/>
  <c r="R1508" i="2"/>
  <c r="S1508" i="2"/>
  <c r="L1329" i="2"/>
  <c r="W1329" i="2" s="1"/>
  <c r="S1357" i="2"/>
  <c r="T1182" i="2"/>
  <c r="U1182" i="2"/>
  <c r="R1000" i="2"/>
  <c r="S1000" i="2"/>
  <c r="V1341" i="2"/>
  <c r="W1508" i="2"/>
  <c r="R900" i="2"/>
  <c r="S900" i="2"/>
  <c r="U935" i="2"/>
  <c r="T757" i="2"/>
  <c r="U1521" i="2"/>
  <c r="V1147" i="2"/>
  <c r="W1147" i="2"/>
  <c r="W1333" i="2"/>
  <c r="V1333" i="2"/>
  <c r="N25" i="2"/>
  <c r="P935" i="2"/>
  <c r="Q935" i="2"/>
  <c r="P793" i="2"/>
  <c r="Q793" i="2"/>
  <c r="V500" i="2"/>
  <c r="W500" i="2"/>
  <c r="T283" i="2"/>
  <c r="W828" i="2"/>
  <c r="V828" i="2"/>
  <c r="U722" i="2"/>
  <c r="R704" i="2"/>
  <c r="S704" i="2"/>
  <c r="P574" i="2"/>
  <c r="Q574" i="2"/>
  <c r="U611" i="2"/>
  <c r="V393" i="2"/>
  <c r="F355" i="2"/>
  <c r="Q374" i="2"/>
  <c r="P374" i="2"/>
  <c r="T29" i="2"/>
  <c r="U29" i="2"/>
  <c r="V704" i="2"/>
  <c r="W39" i="2"/>
  <c r="V39" i="2"/>
  <c r="W692" i="2" l="1"/>
  <c r="T692" i="2"/>
  <c r="U692" i="2"/>
  <c r="H14" i="2"/>
  <c r="I14" i="2"/>
  <c r="U463" i="2"/>
  <c r="S463" i="2"/>
  <c r="R463" i="2"/>
  <c r="V33" i="2"/>
  <c r="U1112" i="2"/>
  <c r="T1112" i="2"/>
  <c r="S1112" i="2"/>
  <c r="Q33" i="2"/>
  <c r="S33" i="2"/>
  <c r="T33" i="2"/>
  <c r="P33" i="2"/>
  <c r="G14" i="2"/>
  <c r="U33" i="2"/>
  <c r="E14" i="2"/>
  <c r="R33" i="2"/>
  <c r="D14" i="2"/>
  <c r="R47" i="2"/>
  <c r="W33" i="2"/>
  <c r="V355" i="2"/>
  <c r="Q970" i="2"/>
  <c r="P970" i="2"/>
  <c r="Q47" i="2"/>
  <c r="P47" i="2"/>
  <c r="T1501" i="2"/>
  <c r="S47" i="2"/>
  <c r="L1322" i="2"/>
  <c r="W1322" i="2" s="1"/>
  <c r="U1501" i="2"/>
  <c r="T1643" i="2"/>
  <c r="U1643" i="2"/>
  <c r="U393" i="2"/>
  <c r="T714" i="2"/>
  <c r="U714" i="2"/>
  <c r="V714" i="2"/>
  <c r="U970" i="2"/>
  <c r="T970" i="2"/>
  <c r="S685" i="2"/>
  <c r="R685" i="2"/>
  <c r="U25" i="2"/>
  <c r="T25" i="2"/>
  <c r="L21" i="2"/>
  <c r="W714" i="2"/>
  <c r="V1501" i="2"/>
  <c r="W1501" i="2"/>
  <c r="L685" i="2"/>
  <c r="W685" i="2" s="1"/>
  <c r="S355" i="2"/>
  <c r="R355" i="2"/>
  <c r="S25" i="2"/>
  <c r="R25" i="2"/>
  <c r="W970" i="2"/>
  <c r="V970" i="2"/>
  <c r="T134" i="2"/>
  <c r="U134" i="2"/>
  <c r="V134" i="2"/>
  <c r="W134" i="2"/>
  <c r="V25" i="2"/>
  <c r="W25" i="2"/>
  <c r="N21" i="2"/>
  <c r="R970" i="2"/>
  <c r="S970" i="2"/>
  <c r="P1322" i="2"/>
  <c r="Q1322" i="2"/>
  <c r="S1322" i="2"/>
  <c r="R1322" i="2"/>
  <c r="U355" i="2"/>
  <c r="T355" i="2"/>
  <c r="W1643" i="2"/>
  <c r="V1643" i="2"/>
  <c r="U1329" i="2"/>
  <c r="T1329" i="2"/>
  <c r="S1501" i="2"/>
  <c r="R1501" i="2"/>
  <c r="W355" i="2"/>
  <c r="T48" i="2"/>
  <c r="L47" i="2"/>
  <c r="V48" i="2"/>
  <c r="W48" i="2"/>
  <c r="U48" i="2"/>
  <c r="V1329" i="2"/>
  <c r="P1501" i="2"/>
  <c r="Q1501" i="2"/>
  <c r="P685" i="2"/>
  <c r="Q685" i="2"/>
  <c r="R393" i="2"/>
  <c r="S393" i="2"/>
  <c r="P355" i="2"/>
  <c r="Q355" i="2"/>
  <c r="Q1643" i="2"/>
  <c r="P1643" i="2"/>
  <c r="S1643" i="2"/>
  <c r="R1643" i="2"/>
  <c r="S21" i="2"/>
  <c r="R21" i="2"/>
  <c r="P21" i="2"/>
  <c r="Q21" i="2"/>
  <c r="F14" i="2"/>
  <c r="T1322" i="2" l="1"/>
  <c r="U1322" i="2"/>
  <c r="V1322" i="2"/>
  <c r="T47" i="2"/>
  <c r="U47" i="2"/>
  <c r="W47" i="2"/>
  <c r="V47" i="2"/>
  <c r="V21" i="2"/>
  <c r="W21" i="2"/>
  <c r="N14" i="2"/>
  <c r="N13" i="2" s="1"/>
  <c r="Q14" i="2"/>
  <c r="P14" i="2"/>
  <c r="U685" i="2"/>
  <c r="T685" i="2"/>
  <c r="T21" i="2"/>
  <c r="U21" i="2"/>
  <c r="L14" i="2"/>
  <c r="L13" i="2" s="1"/>
  <c r="V685" i="2"/>
  <c r="R14" i="2"/>
  <c r="S14" i="2"/>
  <c r="U14" i="2" l="1"/>
  <c r="T14" i="2"/>
  <c r="W14" i="2"/>
  <c r="V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F28" authorId="0" shapeId="0" xr:uid="{87A5B18C-02B8-44A1-B3AD-8DBDE2A6CCC8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  <comment ref="G28" authorId="0" shapeId="0" xr:uid="{3E9B8A76-CF16-47CD-B6AF-BB057F525FCD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  <comment ref="I28" authorId="0" shapeId="0" xr:uid="{DC3F6928-8584-43F4-9446-F5624B4152AC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  <comment ref="J28" authorId="0" shapeId="0" xr:uid="{AF93BE53-F8CB-4058-945E-DB5E8F26CEF7}">
      <text>
        <r>
          <rPr>
            <b/>
            <sz val="9"/>
            <color indexed="81"/>
            <rFont val="Tahoma"/>
            <family val="2"/>
            <charset val="204"/>
          </rPr>
          <t>УГНС</t>
        </r>
      </text>
    </comment>
  </commentList>
</comments>
</file>

<file path=xl/sharedStrings.xml><?xml version="1.0" encoding="utf-8"?>
<sst xmlns="http://schemas.openxmlformats.org/spreadsheetml/2006/main" count="1775" uniqueCount="233">
  <si>
    <t xml:space="preserve"> </t>
  </si>
  <si>
    <t>№</t>
  </si>
  <si>
    <t>Элемент
(8)</t>
  </si>
  <si>
    <t xml:space="preserve">Киреше  булактарынын аттары. </t>
  </si>
  <si>
    <t>2025-жылга бекитилген план</t>
  </si>
  <si>
    <t>2025-жылга такталган план</t>
  </si>
  <si>
    <t>КР ФМ сунушу</t>
  </si>
  <si>
    <t>Шаар долбоору</t>
  </si>
  <si>
    <t>Кыргыз Республикасынын резиденттери-жеке жактардан алынуучу киреше салыгы</t>
  </si>
  <si>
    <t>Милдеттүү патенттин негизинде салык</t>
  </si>
  <si>
    <t>Ыктыярдуу патенттин негизинде салык</t>
  </si>
  <si>
    <t>Патенттин негизинде салык</t>
  </si>
  <si>
    <t>Чекене сооданын негизинде салык салуунун жонокойлотулгон системасы боюнча салык</t>
  </si>
  <si>
    <t>Роялти</t>
  </si>
  <si>
    <t>Жалпы мамлекеттик салыктардын жыйынтыгы</t>
  </si>
  <si>
    <t>Турак жайга же жайга мүлк салыгы</t>
  </si>
  <si>
    <t>Турак жай эмес имаратка жана жайга мүлк салыгы</t>
  </si>
  <si>
    <t>3-топтогу ишкердик иши үчүн пайдаланылган кыймылсыз мүлккө салык</t>
  </si>
  <si>
    <t>Кыймылдуу мүлккө салык (транспорттук каражаттарга)</t>
  </si>
  <si>
    <t>Жанаша, короо жай жана багбанчылык-огород жер участокторуна мүлк салыгы</t>
  </si>
  <si>
    <t>Айыл чарба жерлерине тиешелүү жерлерге мүлк салыгы</t>
  </si>
  <si>
    <t>Калктуу конуштардын жерлерине жана айыл чарба багытында болбогон жерлерге мүлк салыгы</t>
  </si>
  <si>
    <t>Калктуу пункттардын таштандысын чыгаруу үчүн жыйым</t>
  </si>
  <si>
    <t>Жергиликтүү маанидеги инфраструктураны өнүктүрүүгө жана күтүүгө чегерүүлөр</t>
  </si>
  <si>
    <t>Жергиликтуу бюджеттин башка жана болок салыктары</t>
  </si>
  <si>
    <t>Бекитилген кирешелердин жыйынтыгы</t>
  </si>
  <si>
    <t>Салык кызматтары аркылуу чогултулган киреше</t>
  </si>
  <si>
    <t>Калктуу конуштарда жер ижарасы үчүн акы, анын ичинен:</t>
  </si>
  <si>
    <t xml:space="preserve">Шаардык жер ресурстар башкармалыгы </t>
  </si>
  <si>
    <t>Муниципалдык мүлк башкармалыгы</t>
  </si>
  <si>
    <t>Курулуш базарынан түшүүчү киреше</t>
  </si>
  <si>
    <t>Жаны муниципалдык базар (Шабдалы-Зар)</t>
  </si>
  <si>
    <t>Жайыт жерлерди пайдалануу үчүн жыйым</t>
  </si>
  <si>
    <t>Айыл чарбасына жарактуу жерлердин мамлекеттик фондунун жерлерин иштетүү үчүн ижара акысы (ФПЗ)</t>
  </si>
  <si>
    <t>Муниципалдык менчикте турган жайлардын, имараттардын, курулмалардын, жабдуулардын жана техникалардын ижара акысы</t>
  </si>
  <si>
    <t>Жер ресурстары башкармалыгы</t>
  </si>
  <si>
    <t>Дагы башка мүлк ижарасы үчүн акы</t>
  </si>
  <si>
    <t>Автотранспортту парковкалоо жана автотоктотмо үчүн жыйымдар</t>
  </si>
  <si>
    <t>Дагы башка төлөмдөр (Сертификаттарды жана башка уруксат беруучу документтердин акысы)</t>
  </si>
  <si>
    <t>Алкоголдук продукцияны сатууга лицензия алган субъекттерден этил спирттин жана алкоголдук продукцияны өндүрүү жана жүгүртүү боюнча ишти ишке ашыруу үчүн жыйым</t>
  </si>
  <si>
    <t>Жер казынасын пайдалануу укугуна лицензияны кармоо үчүн акы</t>
  </si>
  <si>
    <t>Контролдук-көзөмөл чараларын жүргүзүүдөн түшүүлөр</t>
  </si>
  <si>
    <t>Экономикалык кылмыштар боюнча келтирилген зыяндын ордун толтуруу</t>
  </si>
  <si>
    <t>Мамлекеттин пайдасына айлантылган кирешелер</t>
  </si>
  <si>
    <t>Жеңил автомобилдерди сатуу</t>
  </si>
  <si>
    <t>Институционалдык имаратарды сатуу</t>
  </si>
  <si>
    <t>Башка имараттарды сатуу</t>
  </si>
  <si>
    <t>Жук ташуучу машиналарды сатуу</t>
  </si>
  <si>
    <t>Башка транспорт каражаттарын сатуу</t>
  </si>
  <si>
    <t>Жер ресурстары башкармалыгы, Муниципалдык мүлк башкармалыгы аркылуу чогултулган жыйымдар жана төлөмдөр</t>
  </si>
  <si>
    <t xml:space="preserve">Жалпы салык жана салык эмес  кирешелер </t>
  </si>
  <si>
    <t>Атайын төлөмдөрдөн түшүүчү кирешелер</t>
  </si>
  <si>
    <t>Мектепке чейинки жана мектеп мекемелерине кошумча кызмат көрсөтүү акысы</t>
  </si>
  <si>
    <t>Классификацияланбаган билим берүү жана маданият кызмат көрсөт. үчүн акы</t>
  </si>
  <si>
    <t xml:space="preserve">Маалымат берүү жана басып чыгаруу  боюнча классификацияланбаган кызмат көрсөтүүлөр акысы </t>
  </si>
  <si>
    <t>Кызмат көрсөтүүнүн башка классификацияланбаган түрлөрү үчүн акы</t>
  </si>
  <si>
    <t>Учурдагы жардам</t>
  </si>
  <si>
    <t>Капиталдык жардам</t>
  </si>
  <si>
    <t>Атайын төлөмдөрдөн түшүүчү кирешелердин жыйынтыгы</t>
  </si>
  <si>
    <t>Республикалык бюджеттен тушуучу каражат (максаттуу трансферттер)</t>
  </si>
  <si>
    <t>Теңдөөчү трансферттер (грант)</t>
  </si>
  <si>
    <t>Жергиликтүү бюджеттер арасында максаттуу трансферттер</t>
  </si>
  <si>
    <t>Жалпы кирешелер жана атайын төлөмдөр</t>
  </si>
  <si>
    <t>Долбоор</t>
  </si>
  <si>
    <t>Чыгашалардын аталышы</t>
  </si>
  <si>
    <t>Берене</t>
  </si>
  <si>
    <t>Салыштыруу
2025-ж.  факт 2024 ж. (5-3)</t>
  </si>
  <si>
    <t>Салыштыруу
 2026 ж. 2025 ж. 
(11-5)</t>
  </si>
  <si>
    <t>Салыштыруу 2027 ж.  2026 ж.
 (13-11)</t>
  </si>
  <si>
    <t>Салыштыруу
 2028 ж.  2027 ж. 
(15-13)</t>
  </si>
  <si>
    <t>Бюджет</t>
  </si>
  <si>
    <t>Атайын төлөм</t>
  </si>
  <si>
    <t>откл.</t>
  </si>
  <si>
    <t>% рост</t>
  </si>
  <si>
    <t>Жалпысы (бюджет + атайын төлөмдөр)</t>
  </si>
  <si>
    <t xml:space="preserve">Жалпы шаар боюнча </t>
  </si>
  <si>
    <t xml:space="preserve">       </t>
  </si>
  <si>
    <t>Эмгек акы</t>
  </si>
  <si>
    <t>Социалдык фондго чегерүү</t>
  </si>
  <si>
    <t>Кызматтык иш сапарларга чыгымдар</t>
  </si>
  <si>
    <t>Байланыш кызматына</t>
  </si>
  <si>
    <t>Ижара акы</t>
  </si>
  <si>
    <t>Унаа менен тейлөө кызматы</t>
  </si>
  <si>
    <t>Башка тейлоо кызматтарына толоого байланышкан чыгымдар</t>
  </si>
  <si>
    <t>Башка тейлөө кызматтары алуу</t>
  </si>
  <si>
    <t>Мүлк абалын күтүү кызматы</t>
  </si>
  <si>
    <t>Кызматкерлерди окутуу</t>
  </si>
  <si>
    <t>Башка тейлөө кызматтары</t>
  </si>
  <si>
    <t>Медикаменттер</t>
  </si>
  <si>
    <t>Тамак аш продуктыларын алуу</t>
  </si>
  <si>
    <t>Мулкту учурдагы оңдоо</t>
  </si>
  <si>
    <t xml:space="preserve">Учурдагы чарбалык максаттар үчүн </t>
  </si>
  <si>
    <t>Кийим буюмдарын сатып алуу</t>
  </si>
  <si>
    <t>Көмур алууга</t>
  </si>
  <si>
    <t>Күзөт (охрана) кызматтарын алуу</t>
  </si>
  <si>
    <t>Коммуналдык чыгымдар, анын ичинен:</t>
  </si>
  <si>
    <t>Суу үчүн акы төлөө</t>
  </si>
  <si>
    <t>Электроэнергия үчүн акы төлөө</t>
  </si>
  <si>
    <t>Жылуулук энергиясы үчүн акы төлөө</t>
  </si>
  <si>
    <t>Газ үчүн акы төлөө</t>
  </si>
  <si>
    <t>Башка коммуналдык чыгымдар</t>
  </si>
  <si>
    <t>Финансылык эмес мамлек-к мекемелерге субсидия</t>
  </si>
  <si>
    <t>Финансылык мамлек-к мекемелерге субсидия</t>
  </si>
  <si>
    <t>КР ЖОБ органдарынын ассоцияциясына мүчөлүк акы</t>
  </si>
  <si>
    <t>Калкка соц.жардам боюнча жөлөк пул</t>
  </si>
  <si>
    <t>Стипендиялар</t>
  </si>
  <si>
    <t>Капиталдык ар түрдүү башка чыгымдар</t>
  </si>
  <si>
    <t>Сот чечимдерин аткаруу</t>
  </si>
  <si>
    <t xml:space="preserve">Резервдик фонд </t>
  </si>
  <si>
    <t>Активдер жана милдеттенмелер</t>
  </si>
  <si>
    <t>Имараттар жана курулуштар</t>
  </si>
  <si>
    <t>Машиналар жана жабдуулар</t>
  </si>
  <si>
    <t>Болок негизги каражаттар</t>
  </si>
  <si>
    <t>Материалдарды жана чийки заттарды алуу</t>
  </si>
  <si>
    <t>Жерлер (сатып алуу)</t>
  </si>
  <si>
    <t>Ички карыз алууларды кайтаруу (Кредит кайтаруу)</t>
  </si>
  <si>
    <t>Мэрия</t>
  </si>
  <si>
    <t>Жалпы чыгым</t>
  </si>
  <si>
    <t>Социалдык фондго чегеруу</t>
  </si>
  <si>
    <t>Башка тейлоо кызматтары алуу</t>
  </si>
  <si>
    <t>Мулк абалын кутуу кызматы</t>
  </si>
  <si>
    <t>Башка тейлоо кызматтары</t>
  </si>
  <si>
    <t>Мулкту учурдагы ондоо</t>
  </si>
  <si>
    <t>Кузот (охрана) кызматтарын алуу</t>
  </si>
  <si>
    <t>Коммунальные услуги:</t>
  </si>
  <si>
    <t>КР ЖОБ органдарынын ассоцияциясына мучолук акы</t>
  </si>
  <si>
    <t>Болок негизги каражаттар(Погашение кредитов)</t>
  </si>
  <si>
    <t>Шаардык кенеш</t>
  </si>
  <si>
    <t>Комур алууга</t>
  </si>
  <si>
    <t>Субсидии финансовым частным предприятиям и предпринимателям</t>
  </si>
  <si>
    <t>Т.Тайгараев МАБ</t>
  </si>
  <si>
    <t>Спутник МАБ - Статист</t>
  </si>
  <si>
    <t>М.Т. Конгантиев МАБ</t>
  </si>
  <si>
    <t>Керек жарак рыногу жана кызмат корсотуу департаменти</t>
  </si>
  <si>
    <t>Капиталдык ар турдуу башка чыгымдар</t>
  </si>
  <si>
    <t>Территориалдык башкармалыктар (Спутник)</t>
  </si>
  <si>
    <t>Мамлекеттик салык кызматы</t>
  </si>
  <si>
    <t>МАМЛЕКЕТТИК БАШКАРУУ КЫЗМАТЫ</t>
  </si>
  <si>
    <t>КОРГОНУУ</t>
  </si>
  <si>
    <t>КООМДУК ТАРТИИПТИ САКТОО</t>
  </si>
  <si>
    <t>Шаардык жолдор башкармалыгы</t>
  </si>
  <si>
    <t>70451</t>
  </si>
  <si>
    <t>Долбоорлорду ишке ашыруу болуму</t>
  </si>
  <si>
    <t>7049</t>
  </si>
  <si>
    <t>Муниципалдык жүргүнчүлөрдү ташуу автобаза</t>
  </si>
  <si>
    <t>Капиталдык курулуш департаменти</t>
  </si>
  <si>
    <t>7049 (70861)</t>
  </si>
  <si>
    <t>Үлүштүк каржылоо жана башка курулуштар</t>
  </si>
  <si>
    <t>704</t>
  </si>
  <si>
    <t>Жайыт</t>
  </si>
  <si>
    <t>ЭКОНОМИКАЛЫК СУРООЛОР</t>
  </si>
  <si>
    <t>Коммуналдык чарба департаменти</t>
  </si>
  <si>
    <t>70624</t>
  </si>
  <si>
    <t>Жалал-Абад тазалык</t>
  </si>
  <si>
    <t>Жашылдандыруу чарбасы</t>
  </si>
  <si>
    <t>70661</t>
  </si>
  <si>
    <t>Капитальные прочие расходы</t>
  </si>
  <si>
    <t>Жер ресурстар башкармалыгы</t>
  </si>
  <si>
    <t>Жалал-Абад Жылуулук</t>
  </si>
  <si>
    <t>70621</t>
  </si>
  <si>
    <t>Приобретение, пошив и ремонт предметов вещевого имущества и другого форменного и специального обмундирования</t>
  </si>
  <si>
    <t>Сууканал башкармалыгы</t>
  </si>
  <si>
    <t>КОММУНАЛДЫК ЧАРБА БОЛУГУ</t>
  </si>
  <si>
    <t>706</t>
  </si>
  <si>
    <t>САЛАМАТТЫКТЫ САКТОО</t>
  </si>
  <si>
    <t>707</t>
  </si>
  <si>
    <t>70823</t>
  </si>
  <si>
    <t>Приобр.пошив. И ремонт вещ.имущ.и др.фор.спец.оборуд.</t>
  </si>
  <si>
    <t>Маданият болуму</t>
  </si>
  <si>
    <t>70825</t>
  </si>
  <si>
    <t>Музей</t>
  </si>
  <si>
    <t>70822</t>
  </si>
  <si>
    <t>Маалымат борбору</t>
  </si>
  <si>
    <t>70832</t>
  </si>
  <si>
    <t>Дене тарбия спорт, жана жаштар болуму</t>
  </si>
  <si>
    <t>70862</t>
  </si>
  <si>
    <t>Стадион "Курманбек"</t>
  </si>
  <si>
    <t>70811</t>
  </si>
  <si>
    <t>Жаштар комитети</t>
  </si>
  <si>
    <t>70861</t>
  </si>
  <si>
    <t>Денсоолукту чындоо комплекси</t>
  </si>
  <si>
    <t>МАДАНИЯТ ЖАНА СПОРТ</t>
  </si>
  <si>
    <t>708</t>
  </si>
  <si>
    <t>Лагерь Алтын балалык</t>
  </si>
  <si>
    <t>70981</t>
  </si>
  <si>
    <t>Стипендилар</t>
  </si>
  <si>
    <t>Мектептер</t>
  </si>
  <si>
    <t>70921</t>
  </si>
  <si>
    <t>Бала-бакчалар</t>
  </si>
  <si>
    <t>70911</t>
  </si>
  <si>
    <t>Расходы по оплате услу банков</t>
  </si>
  <si>
    <t>Мектептен сырткары мек-р</t>
  </si>
  <si>
    <t>7096</t>
  </si>
  <si>
    <t>БИЛИМ БЕРУУ</t>
  </si>
  <si>
    <t>709</t>
  </si>
  <si>
    <t>Социалдык камсыздоо башкармалыгы</t>
  </si>
  <si>
    <t>71091</t>
  </si>
  <si>
    <t>Уй булоого жана балдарга жардам беруу кайрымдуулук борбору</t>
  </si>
  <si>
    <t>71093</t>
  </si>
  <si>
    <t>Согуш ардагерлер кенеши</t>
  </si>
  <si>
    <t>71023</t>
  </si>
  <si>
    <t xml:space="preserve">СОЦИАЛДЫК КОРГОО </t>
  </si>
  <si>
    <t>710</t>
  </si>
  <si>
    <t>Социалдык касыздоо</t>
  </si>
  <si>
    <t>Маданият бөлүмү</t>
  </si>
  <si>
    <t>ост на начало</t>
  </si>
  <si>
    <t>2024-жылга факт</t>
  </si>
  <si>
    <t>2025-жылдын 12-айынын фактысы</t>
  </si>
  <si>
    <t>2026-жылга бекитилген план</t>
  </si>
  <si>
    <t>2026-жылга такталган план</t>
  </si>
  <si>
    <t>Айырма (Бекитилген бюджет) 2027/2026</t>
  </si>
  <si>
    <t>Бекитилген бюджет</t>
  </si>
  <si>
    <t>Соода ишмердүүлүгүнө патент</t>
  </si>
  <si>
    <t xml:space="preserve"> 2025-жылга каржыланган </t>
  </si>
  <si>
    <t>2026-ж.  бекитилген план</t>
  </si>
  <si>
    <t>2026-ж.  такталган план</t>
  </si>
  <si>
    <t>2027-ж.  Долбоор</t>
  </si>
  <si>
    <t>2028-ж.  Болжол</t>
  </si>
  <si>
    <t>2029-ж.  Болжол</t>
  </si>
  <si>
    <t>Манас шаарынын жергиликтүү бюджетинин чыгаша бөлүгүнүн 2027-жылына түзүлгөн долбоору жана 2028-2029 жылдарга болжолу</t>
  </si>
  <si>
    <t>Манас шаарынын жергиликтүү бюджетинин кирешелер боюнча 2027-жылга долбоору жана 2028-2029 жылдарга болжолу</t>
  </si>
  <si>
    <t>2029-жылга болжол</t>
  </si>
  <si>
    <t xml:space="preserve">2028-жылга болжол </t>
  </si>
  <si>
    <t>2027-жылга долбоор</t>
  </si>
  <si>
    <t xml:space="preserve">Манас шаардык кеңешинин </t>
  </si>
  <si>
    <t>12.06.2026-жылдагы</t>
  </si>
  <si>
    <t>кезектеги XXVII сессиясынын</t>
  </si>
  <si>
    <t>№11-токтомуна</t>
  </si>
  <si>
    <t>1-тиркеме</t>
  </si>
  <si>
    <t>2-тиркеме</t>
  </si>
  <si>
    <t xml:space="preserve">Жооптуу катчы </t>
  </si>
  <si>
    <t>Осмонова Г.</t>
  </si>
  <si>
    <t>Жооптуу катчы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</si>
</sst>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39"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 CE"/>
      <family val="1"/>
      <charset val="238"/>
    </font>
    <font>
      <b/>
      <sz val="10"/>
      <name val="Times New Roman"/>
      <family val="1"/>
      <charset val="204"/>
    </font>
    <font>
      <sz val="10"/>
      <name val="Times New Roman CE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04"/>
    </font>
    <font>
      <sz val="10"/>
      <name val="Times New Roman CE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04"/>
    </font>
    <font>
      <b/>
      <i/>
      <sz val="10"/>
      <name val="Times New Roman CE"/>
      <family val="1"/>
      <charset val="204"/>
    </font>
    <font>
      <b/>
      <sz val="10"/>
      <name val="Times New Roman CE"/>
      <family val="1"/>
      <charset val="204"/>
    </font>
    <font>
      <b/>
      <sz val="10"/>
      <color theme="1"/>
      <name val="Times New Roman CE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E"/>
      <charset val="204"/>
    </font>
    <font>
      <i/>
      <sz val="10"/>
      <color theme="1"/>
      <name val="Times New Roman CE"/>
      <charset val="204"/>
    </font>
    <font>
      <sz val="10"/>
      <color theme="1"/>
      <name val="Times New Roman CE"/>
      <charset val="204"/>
    </font>
    <font>
      <i/>
      <sz val="10"/>
      <name val="Times New Roman CE"/>
      <family val="1"/>
      <charset val="204"/>
    </font>
    <font>
      <i/>
      <sz val="10"/>
      <color theme="1"/>
      <name val="Times New Roman CE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theme="1"/>
      <name val="Times New Roman CE"/>
      <charset val="204"/>
    </font>
    <font>
      <b/>
      <sz val="10"/>
      <name val="Times New Roman CE"/>
      <charset val="204"/>
    </font>
    <font>
      <sz val="11"/>
      <name val="Times New Roman"/>
      <family val="1"/>
      <charset val="204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6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273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wrapText="1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7" fillId="0" borderId="5" xfId="1" applyFont="1" applyBorder="1"/>
    <xf numFmtId="0" fontId="8" fillId="0" borderId="5" xfId="1" applyFont="1" applyBorder="1"/>
    <xf numFmtId="0" fontId="2" fillId="0" borderId="5" xfId="1" applyFont="1" applyBorder="1" applyAlignment="1">
      <alignment horizontal="left" vertical="center" wrapText="1"/>
    </xf>
    <xf numFmtId="1" fontId="4" fillId="0" borderId="5" xfId="1" applyNumberFormat="1" applyFont="1" applyBorder="1"/>
    <xf numFmtId="164" fontId="10" fillId="0" borderId="5" xfId="1" applyNumberFormat="1" applyFont="1" applyBorder="1"/>
    <xf numFmtId="164" fontId="11" fillId="0" borderId="5" xfId="1" applyNumberFormat="1" applyFont="1" applyBorder="1"/>
    <xf numFmtId="164" fontId="2" fillId="0" borderId="5" xfId="0" applyNumberFormat="1" applyFont="1" applyBorder="1" applyAlignment="1">
      <alignment wrapText="1"/>
    </xf>
    <xf numFmtId="0" fontId="2" fillId="0" borderId="5" xfId="1" applyFont="1" applyBorder="1"/>
    <xf numFmtId="0" fontId="3" fillId="0" borderId="5" xfId="0" applyFont="1" applyBorder="1"/>
    <xf numFmtId="0" fontId="2" fillId="0" borderId="5" xfId="1" applyFont="1" applyBorder="1" applyAlignment="1">
      <alignment wrapText="1"/>
    </xf>
    <xf numFmtId="0" fontId="5" fillId="0" borderId="5" xfId="1" applyFont="1" applyBorder="1"/>
    <xf numFmtId="0" fontId="12" fillId="0" borderId="5" xfId="1" applyFont="1" applyBorder="1" applyAlignment="1">
      <alignment horizontal="center"/>
    </xf>
    <xf numFmtId="164" fontId="14" fillId="0" borderId="5" xfId="1" applyNumberFormat="1" applyFont="1" applyBorder="1"/>
    <xf numFmtId="164" fontId="15" fillId="0" borderId="5" xfId="1" applyNumberFormat="1" applyFont="1" applyBorder="1"/>
    <xf numFmtId="0" fontId="4" fillId="0" borderId="5" xfId="1" applyFont="1" applyBorder="1" applyAlignment="1">
      <alignment horizontal="left" vertical="center" wrapText="1"/>
    </xf>
    <xf numFmtId="164" fontId="12" fillId="0" borderId="5" xfId="1" applyNumberFormat="1" applyFont="1" applyBorder="1"/>
    <xf numFmtId="164" fontId="3" fillId="0" borderId="0" xfId="0" applyNumberFormat="1" applyFont="1"/>
    <xf numFmtId="0" fontId="12" fillId="0" borderId="5" xfId="1" applyFont="1" applyBorder="1" applyAlignment="1">
      <alignment horizontal="center" wrapText="1"/>
    </xf>
    <xf numFmtId="1" fontId="16" fillId="0" borderId="5" xfId="1" applyNumberFormat="1" applyFont="1" applyBorder="1"/>
    <xf numFmtId="164" fontId="17" fillId="0" borderId="5" xfId="1" applyNumberFormat="1" applyFont="1" applyBorder="1"/>
    <xf numFmtId="0" fontId="18" fillId="0" borderId="0" xfId="0" applyFont="1"/>
    <xf numFmtId="164" fontId="18" fillId="0" borderId="0" xfId="0" applyNumberFormat="1" applyFont="1"/>
    <xf numFmtId="164" fontId="20" fillId="2" borderId="5" xfId="1" applyNumberFormat="1" applyFont="1" applyFill="1" applyBorder="1"/>
    <xf numFmtId="164" fontId="21" fillId="2" borderId="5" xfId="1" applyNumberFormat="1" applyFont="1" applyFill="1" applyBorder="1"/>
    <xf numFmtId="0" fontId="7" fillId="0" borderId="5" xfId="1" applyFont="1" applyBorder="1" applyAlignment="1">
      <alignment vertical="center"/>
    </xf>
    <xf numFmtId="164" fontId="22" fillId="2" borderId="5" xfId="1" applyNumberFormat="1" applyFont="1" applyFill="1" applyBorder="1"/>
    <xf numFmtId="164" fontId="6" fillId="2" borderId="5" xfId="1" applyNumberFormat="1" applyFont="1" applyFill="1" applyBorder="1"/>
    <xf numFmtId="164" fontId="10" fillId="2" borderId="5" xfId="1" applyNumberFormat="1" applyFont="1" applyFill="1" applyBorder="1"/>
    <xf numFmtId="164" fontId="11" fillId="2" borderId="5" xfId="1" applyNumberFormat="1" applyFont="1" applyFill="1" applyBorder="1"/>
    <xf numFmtId="1" fontId="11" fillId="0" borderId="5" xfId="1" applyNumberFormat="1" applyFont="1" applyBorder="1"/>
    <xf numFmtId="164" fontId="16" fillId="0" borderId="5" xfId="1" applyNumberFormat="1" applyFont="1" applyBorder="1"/>
    <xf numFmtId="0" fontId="19" fillId="0" borderId="5" xfId="1" applyFont="1" applyBorder="1" applyAlignment="1">
      <alignment wrapText="1"/>
    </xf>
    <xf numFmtId="164" fontId="24" fillId="2" borderId="5" xfId="1" applyNumberFormat="1" applyFont="1" applyFill="1" applyBorder="1"/>
    <xf numFmtId="164" fontId="23" fillId="2" borderId="5" xfId="1" applyNumberFormat="1" applyFont="1" applyFill="1" applyBorder="1"/>
    <xf numFmtId="0" fontId="4" fillId="0" borderId="5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5" fillId="0" borderId="5" xfId="1" applyFont="1" applyBorder="1" applyAlignment="1">
      <alignment wrapText="1"/>
    </xf>
    <xf numFmtId="164" fontId="18" fillId="0" borderId="5" xfId="0" applyNumberFormat="1" applyFont="1" applyBorder="1"/>
    <xf numFmtId="164" fontId="27" fillId="0" borderId="3" xfId="1" applyNumberFormat="1" applyFont="1" applyBorder="1"/>
    <xf numFmtId="164" fontId="27" fillId="0" borderId="5" xfId="1" applyNumberFormat="1" applyFont="1" applyBorder="1"/>
    <xf numFmtId="164" fontId="3" fillId="0" borderId="5" xfId="1" applyNumberFormat="1" applyFont="1" applyBorder="1"/>
    <xf numFmtId="164" fontId="2" fillId="0" borderId="5" xfId="1" applyNumberFormat="1" applyFont="1" applyBorder="1"/>
    <xf numFmtId="164" fontId="2" fillId="3" borderId="5" xfId="1" applyNumberFormat="1" applyFont="1" applyFill="1" applyBorder="1"/>
    <xf numFmtId="164" fontId="3" fillId="0" borderId="5" xfId="0" applyNumberFormat="1" applyFont="1" applyBorder="1"/>
    <xf numFmtId="0" fontId="28" fillId="0" borderId="5" xfId="1" applyFont="1" applyBorder="1" applyAlignment="1">
      <alignment horizontal="left" vertical="center"/>
    </xf>
    <xf numFmtId="0" fontId="30" fillId="0" borderId="0" xfId="1" applyFont="1"/>
    <xf numFmtId="0" fontId="31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" xfId="0" applyFont="1" applyBorder="1"/>
    <xf numFmtId="164" fontId="5" fillId="0" borderId="5" xfId="0" applyNumberFormat="1" applyFont="1" applyBorder="1" applyAlignment="1">
      <alignment horizontal="right"/>
    </xf>
    <xf numFmtId="0" fontId="5" fillId="0" borderId="3" xfId="3" applyFont="1" applyBorder="1" applyAlignment="1">
      <alignment vertical="center"/>
    </xf>
    <xf numFmtId="0" fontId="5" fillId="0" borderId="5" xfId="3" applyFont="1" applyBorder="1" applyAlignment="1">
      <alignment vertical="center"/>
    </xf>
    <xf numFmtId="165" fontId="2" fillId="0" borderId="5" xfId="0" applyNumberFormat="1" applyFont="1" applyBorder="1"/>
    <xf numFmtId="164" fontId="2" fillId="0" borderId="5" xfId="0" applyNumberFormat="1" applyFont="1" applyBorder="1"/>
    <xf numFmtId="0" fontId="2" fillId="0" borderId="3" xfId="0" applyFont="1" applyBorder="1" applyAlignment="1">
      <alignment shrinkToFit="1"/>
    </xf>
    <xf numFmtId="0" fontId="2" fillId="0" borderId="5" xfId="0" applyFont="1" applyBorder="1" applyAlignment="1">
      <alignment horizontal="left" wrapText="1"/>
    </xf>
    <xf numFmtId="164" fontId="2" fillId="0" borderId="5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3" xfId="0" applyFont="1" applyBorder="1" applyAlignment="1">
      <alignment horizontal="left" shrinkToFit="1"/>
    </xf>
    <xf numFmtId="0" fontId="35" fillId="0" borderId="3" xfId="0" applyFont="1" applyBorder="1" applyAlignment="1">
      <alignment vertical="center" shrinkToFit="1"/>
    </xf>
    <xf numFmtId="0" fontId="5" fillId="0" borderId="5" xfId="0" applyFont="1" applyBorder="1" applyAlignment="1">
      <alignment horizontal="left" wrapText="1"/>
    </xf>
    <xf numFmtId="164" fontId="5" fillId="0" borderId="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indent="2" shrinkToFit="1"/>
    </xf>
    <xf numFmtId="0" fontId="2" fillId="0" borderId="3" xfId="0" applyFont="1" applyBorder="1" applyAlignment="1">
      <alignment horizontal="left" wrapText="1"/>
    </xf>
    <xf numFmtId="164" fontId="2" fillId="0" borderId="5" xfId="0" applyNumberFormat="1" applyFont="1" applyBorder="1" applyAlignment="1">
      <alignment horizontal="right" wrapText="1"/>
    </xf>
    <xf numFmtId="0" fontId="5" fillId="0" borderId="3" xfId="0" applyFont="1" applyBorder="1" applyAlignment="1">
      <alignment shrinkToFit="1"/>
    </xf>
    <xf numFmtId="0" fontId="33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 inden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0" fontId="34" fillId="0" borderId="5" xfId="0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right" wrapText="1"/>
    </xf>
    <xf numFmtId="164" fontId="5" fillId="0" borderId="5" xfId="0" applyNumberFormat="1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left" wrapText="1"/>
    </xf>
    <xf numFmtId="164" fontId="5" fillId="0" borderId="5" xfId="0" applyNumberFormat="1" applyFont="1" applyBorder="1"/>
    <xf numFmtId="164" fontId="2" fillId="0" borderId="5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indent="1" shrinkToFit="1"/>
    </xf>
    <xf numFmtId="164" fontId="5" fillId="0" borderId="5" xfId="0" applyNumberFormat="1" applyFont="1" applyBorder="1" applyAlignment="1">
      <alignment vertical="center"/>
    </xf>
    <xf numFmtId="0" fontId="33" fillId="0" borderId="8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3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64" fontId="2" fillId="0" borderId="4" xfId="0" applyNumberFormat="1" applyFont="1" applyBorder="1"/>
    <xf numFmtId="166" fontId="5" fillId="0" borderId="5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wrapText="1"/>
    </xf>
    <xf numFmtId="165" fontId="5" fillId="0" borderId="5" xfId="0" applyNumberFormat="1" applyFont="1" applyBorder="1"/>
    <xf numFmtId="0" fontId="5" fillId="0" borderId="0" xfId="0" applyFont="1"/>
    <xf numFmtId="165" fontId="2" fillId="0" borderId="0" xfId="0" applyNumberFormat="1" applyFont="1"/>
    <xf numFmtId="166" fontId="2" fillId="0" borderId="5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65" fontId="5" fillId="0" borderId="0" xfId="0" applyNumberFormat="1" applyFont="1"/>
    <xf numFmtId="165" fontId="2" fillId="0" borderId="5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2" fillId="0" borderId="0" xfId="1" applyFont="1" applyAlignment="1">
      <alignment horizontal="right"/>
    </xf>
    <xf numFmtId="164" fontId="9" fillId="0" borderId="2" xfId="1" applyNumberFormat="1" applyFont="1" applyBorder="1"/>
    <xf numFmtId="164" fontId="11" fillId="0" borderId="2" xfId="1" applyNumberFormat="1" applyFont="1" applyBorder="1"/>
    <xf numFmtId="164" fontId="2" fillId="0" borderId="2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164" fontId="5" fillId="0" borderId="5" xfId="0" applyNumberFormat="1" applyFont="1" applyBorder="1" applyAlignment="1">
      <alignment horizontal="center" vertical="center" wrapText="1"/>
    </xf>
    <xf numFmtId="164" fontId="11" fillId="0" borderId="12" xfId="1" applyNumberFormat="1" applyFont="1" applyBorder="1"/>
    <xf numFmtId="164" fontId="11" fillId="0" borderId="3" xfId="1" applyNumberFormat="1" applyFont="1" applyBorder="1"/>
    <xf numFmtId="164" fontId="11" fillId="0" borderId="5" xfId="1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horizontal="center" vertical="center" wrapText="1"/>
    </xf>
    <xf numFmtId="164" fontId="10" fillId="0" borderId="2" xfId="1" applyNumberFormat="1" applyFont="1" applyBorder="1"/>
    <xf numFmtId="164" fontId="13" fillId="0" borderId="2" xfId="1" applyNumberFormat="1" applyFont="1" applyBorder="1"/>
    <xf numFmtId="164" fontId="15" fillId="0" borderId="2" xfId="1" applyNumberFormat="1" applyFont="1" applyBorder="1"/>
    <xf numFmtId="164" fontId="15" fillId="0" borderId="12" xfId="1" applyNumberFormat="1" applyFont="1" applyBorder="1"/>
    <xf numFmtId="164" fontId="15" fillId="0" borderId="3" xfId="1" applyNumberFormat="1" applyFont="1" applyBorder="1"/>
    <xf numFmtId="164" fontId="12" fillId="0" borderId="2" xfId="1" applyNumberFormat="1" applyFont="1" applyBorder="1"/>
    <xf numFmtId="164" fontId="12" fillId="0" borderId="12" xfId="1" applyNumberFormat="1" applyFont="1" applyBorder="1"/>
    <xf numFmtId="164" fontId="12" fillId="0" borderId="3" xfId="1" applyNumberFormat="1" applyFont="1" applyBorder="1"/>
    <xf numFmtId="164" fontId="17" fillId="0" borderId="2" xfId="1" applyNumberFormat="1" applyFont="1" applyBorder="1"/>
    <xf numFmtId="164" fontId="17" fillId="0" borderId="12" xfId="1" applyNumberFormat="1" applyFont="1" applyBorder="1"/>
    <xf numFmtId="164" fontId="17" fillId="0" borderId="3" xfId="1" applyNumberFormat="1" applyFont="1" applyBorder="1"/>
    <xf numFmtId="0" fontId="19" fillId="0" borderId="5" xfId="1" applyFont="1" applyBorder="1"/>
    <xf numFmtId="164" fontId="20" fillId="2" borderId="2" xfId="1" applyNumberFormat="1" applyFont="1" applyFill="1" applyBorder="1"/>
    <xf numFmtId="164" fontId="20" fillId="2" borderId="12" xfId="1" applyNumberFormat="1" applyFont="1" applyFill="1" applyBorder="1"/>
    <xf numFmtId="164" fontId="20" fillId="2" borderId="3" xfId="1" applyNumberFormat="1" applyFont="1" applyFill="1" applyBorder="1"/>
    <xf numFmtId="0" fontId="19" fillId="5" borderId="5" xfId="1" applyFont="1" applyFill="1" applyBorder="1"/>
    <xf numFmtId="1" fontId="4" fillId="5" borderId="5" xfId="1" applyNumberFormat="1" applyFont="1" applyFill="1" applyBorder="1"/>
    <xf numFmtId="164" fontId="21" fillId="5" borderId="5" xfId="1" applyNumberFormat="1" applyFont="1" applyFill="1" applyBorder="1"/>
    <xf numFmtId="164" fontId="20" fillId="5" borderId="5" xfId="1" applyNumberFormat="1" applyFont="1" applyFill="1" applyBorder="1"/>
    <xf numFmtId="164" fontId="20" fillId="5" borderId="2" xfId="1" applyNumberFormat="1" applyFont="1" applyFill="1" applyBorder="1"/>
    <xf numFmtId="164" fontId="20" fillId="5" borderId="12" xfId="1" applyNumberFormat="1" applyFont="1" applyFill="1" applyBorder="1"/>
    <xf numFmtId="164" fontId="20" fillId="5" borderId="3" xfId="1" applyNumberFormat="1" applyFont="1" applyFill="1" applyBorder="1"/>
    <xf numFmtId="0" fontId="11" fillId="0" borderId="5" xfId="1" applyFont="1" applyBorder="1" applyAlignment="1">
      <alignment horizontal="left" vertical="center"/>
    </xf>
    <xf numFmtId="164" fontId="6" fillId="2" borderId="2" xfId="1" applyNumberFormat="1" applyFont="1" applyFill="1" applyBorder="1"/>
    <xf numFmtId="164" fontId="6" fillId="2" borderId="12" xfId="1" applyNumberFormat="1" applyFont="1" applyFill="1" applyBorder="1"/>
    <xf numFmtId="164" fontId="6" fillId="2" borderId="3" xfId="1" applyNumberFormat="1" applyFont="1" applyFill="1" applyBorder="1"/>
    <xf numFmtId="164" fontId="11" fillId="2" borderId="2" xfId="1" applyNumberFormat="1" applyFont="1" applyFill="1" applyBorder="1"/>
    <xf numFmtId="164" fontId="11" fillId="2" borderId="12" xfId="1" applyNumberFormat="1" applyFont="1" applyFill="1" applyBorder="1"/>
    <xf numFmtId="164" fontId="11" fillId="2" borderId="3" xfId="1" applyNumberFormat="1" applyFont="1" applyFill="1" applyBorder="1"/>
    <xf numFmtId="164" fontId="16" fillId="0" borderId="2" xfId="1" applyNumberFormat="1" applyFont="1" applyBorder="1"/>
    <xf numFmtId="164" fontId="16" fillId="0" borderId="12" xfId="1" applyNumberFormat="1" applyFont="1" applyBorder="1"/>
    <xf numFmtId="164" fontId="16" fillId="0" borderId="3" xfId="1" applyNumberFormat="1" applyFont="1" applyBorder="1"/>
    <xf numFmtId="0" fontId="19" fillId="5" borderId="5" xfId="1" applyFont="1" applyFill="1" applyBorder="1" applyAlignment="1">
      <alignment wrapText="1"/>
    </xf>
    <xf numFmtId="1" fontId="23" fillId="5" borderId="5" xfId="1" applyNumberFormat="1" applyFont="1" applyFill="1" applyBorder="1"/>
    <xf numFmtId="164" fontId="24" fillId="5" borderId="5" xfId="1" applyNumberFormat="1" applyFont="1" applyFill="1" applyBorder="1"/>
    <xf numFmtId="164" fontId="23" fillId="5" borderId="5" xfId="1" applyNumberFormat="1" applyFont="1" applyFill="1" applyBorder="1"/>
    <xf numFmtId="164" fontId="23" fillId="5" borderId="2" xfId="1" applyNumberFormat="1" applyFont="1" applyFill="1" applyBorder="1"/>
    <xf numFmtId="164" fontId="23" fillId="5" borderId="12" xfId="1" applyNumberFormat="1" applyFont="1" applyFill="1" applyBorder="1"/>
    <xf numFmtId="164" fontId="23" fillId="5" borderId="3" xfId="1" applyNumberFormat="1" applyFont="1" applyFill="1" applyBorder="1"/>
    <xf numFmtId="1" fontId="23" fillId="0" borderId="5" xfId="1" applyNumberFormat="1" applyFont="1" applyBorder="1"/>
    <xf numFmtId="164" fontId="23" fillId="2" borderId="2" xfId="1" applyNumberFormat="1" applyFont="1" applyFill="1" applyBorder="1"/>
    <xf numFmtId="164" fontId="23" fillId="2" borderId="12" xfId="1" applyNumberFormat="1" applyFont="1" applyFill="1" applyBorder="1"/>
    <xf numFmtId="164" fontId="23" fillId="2" borderId="3" xfId="1" applyNumberFormat="1" applyFont="1" applyFill="1" applyBorder="1"/>
    <xf numFmtId="0" fontId="3" fillId="0" borderId="2" xfId="0" applyFont="1" applyBorder="1"/>
    <xf numFmtId="0" fontId="3" fillId="0" borderId="12" xfId="0" applyFont="1" applyBorder="1"/>
    <xf numFmtId="0" fontId="3" fillId="0" borderId="3" xfId="0" applyFont="1" applyBorder="1"/>
    <xf numFmtId="0" fontId="6" fillId="0" borderId="5" xfId="1" applyFont="1" applyBorder="1" applyAlignment="1">
      <alignment horizontal="center" vertical="center"/>
    </xf>
    <xf numFmtId="0" fontId="7" fillId="0" borderId="5" xfId="4" applyFont="1" applyBorder="1"/>
    <xf numFmtId="0" fontId="7" fillId="0" borderId="5" xfId="4" applyFont="1" applyBorder="1" applyAlignment="1">
      <alignment wrapText="1"/>
    </xf>
    <xf numFmtId="0" fontId="7" fillId="5" borderId="5" xfId="4" applyFont="1" applyFill="1" applyBorder="1" applyAlignment="1">
      <alignment wrapText="1"/>
    </xf>
    <xf numFmtId="164" fontId="25" fillId="5" borderId="5" xfId="4" applyNumberFormat="1" applyFont="1" applyFill="1" applyBorder="1" applyAlignment="1">
      <alignment horizontal="right" wrapText="1"/>
    </xf>
    <xf numFmtId="164" fontId="10" fillId="5" borderId="5" xfId="1" applyNumberFormat="1" applyFont="1" applyFill="1" applyBorder="1"/>
    <xf numFmtId="164" fontId="11" fillId="5" borderId="5" xfId="1" applyNumberFormat="1" applyFont="1" applyFill="1" applyBorder="1"/>
    <xf numFmtId="164" fontId="11" fillId="5" borderId="2" xfId="1" applyNumberFormat="1" applyFont="1" applyFill="1" applyBorder="1"/>
    <xf numFmtId="164" fontId="11" fillId="5" borderId="12" xfId="1" applyNumberFormat="1" applyFont="1" applyFill="1" applyBorder="1"/>
    <xf numFmtId="164" fontId="11" fillId="5" borderId="3" xfId="1" applyNumberFormat="1" applyFont="1" applyFill="1" applyBorder="1"/>
    <xf numFmtId="164" fontId="25" fillId="0" borderId="5" xfId="4" applyNumberFormat="1" applyFont="1" applyBorder="1" applyAlignment="1">
      <alignment horizontal="right" wrapText="1"/>
    </xf>
    <xf numFmtId="164" fontId="18" fillId="0" borderId="2" xfId="0" applyNumberFormat="1" applyFont="1" applyBorder="1"/>
    <xf numFmtId="164" fontId="18" fillId="0" borderId="12" xfId="0" applyNumberFormat="1" applyFont="1" applyBorder="1"/>
    <xf numFmtId="164" fontId="18" fillId="0" borderId="3" xfId="0" applyNumberFormat="1" applyFont="1" applyBorder="1"/>
    <xf numFmtId="0" fontId="5" fillId="0" borderId="5" xfId="1" applyFont="1" applyBorder="1" applyAlignment="1">
      <alignment horizontal="center"/>
    </xf>
    <xf numFmtId="164" fontId="26" fillId="0" borderId="5" xfId="1" applyNumberFormat="1" applyFont="1" applyBorder="1"/>
    <xf numFmtId="164" fontId="26" fillId="0" borderId="2" xfId="1" applyNumberFormat="1" applyFont="1" applyBorder="1"/>
    <xf numFmtId="164" fontId="27" fillId="0" borderId="2" xfId="1" applyNumberFormat="1" applyFont="1" applyBorder="1"/>
    <xf numFmtId="164" fontId="27" fillId="0" borderId="12" xfId="1" applyNumberFormat="1" applyFont="1" applyBorder="1"/>
    <xf numFmtId="0" fontId="12" fillId="0" borderId="5" xfId="1" applyFont="1" applyBorder="1"/>
    <xf numFmtId="164" fontId="3" fillId="0" borderId="2" xfId="1" applyNumberFormat="1" applyFont="1" applyBorder="1"/>
    <xf numFmtId="164" fontId="2" fillId="0" borderId="2" xfId="1" applyNumberFormat="1" applyFont="1" applyBorder="1"/>
    <xf numFmtId="164" fontId="2" fillId="0" borderId="12" xfId="1" applyNumberFormat="1" applyFont="1" applyBorder="1"/>
    <xf numFmtId="164" fontId="2" fillId="0" borderId="3" xfId="1" applyNumberFormat="1" applyFont="1" applyBorder="1"/>
    <xf numFmtId="164" fontId="2" fillId="3" borderId="2" xfId="1" applyNumberFormat="1" applyFont="1" applyFill="1" applyBorder="1"/>
    <xf numFmtId="164" fontId="2" fillId="3" borderId="3" xfId="1" applyNumberFormat="1" applyFont="1" applyFill="1" applyBorder="1"/>
    <xf numFmtId="0" fontId="4" fillId="0" borderId="5" xfId="1" applyFont="1" applyBorder="1" applyAlignment="1">
      <alignment wrapText="1"/>
    </xf>
    <xf numFmtId="164" fontId="3" fillId="0" borderId="2" xfId="0" applyNumberFormat="1" applyFont="1" applyBorder="1"/>
    <xf numFmtId="164" fontId="3" fillId="0" borderId="12" xfId="0" applyNumberFormat="1" applyFont="1" applyBorder="1"/>
    <xf numFmtId="164" fontId="3" fillId="0" borderId="3" xfId="0" applyNumberFormat="1" applyFont="1" applyBorder="1"/>
    <xf numFmtId="0" fontId="29" fillId="0" borderId="5" xfId="1" applyFont="1" applyBorder="1" applyAlignment="1">
      <alignment horizontal="center"/>
    </xf>
    <xf numFmtId="164" fontId="18" fillId="4" borderId="2" xfId="0" applyNumberFormat="1" applyFont="1" applyFill="1" applyBorder="1"/>
    <xf numFmtId="164" fontId="18" fillId="4" borderId="13" xfId="0" applyNumberFormat="1" applyFont="1" applyFill="1" applyBorder="1"/>
    <xf numFmtId="165" fontId="2" fillId="0" borderId="5" xfId="0" applyNumberFormat="1" applyFont="1" applyBorder="1" applyAlignment="1">
      <alignment horizontal="right"/>
    </xf>
    <xf numFmtId="166" fontId="5" fillId="0" borderId="5" xfId="0" applyNumberFormat="1" applyFont="1" applyBorder="1"/>
    <xf numFmtId="164" fontId="5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/>
    <xf numFmtId="165" fontId="2" fillId="0" borderId="1" xfId="0" applyNumberFormat="1" applyFont="1" applyBorder="1"/>
    <xf numFmtId="0" fontId="2" fillId="0" borderId="7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65" fontId="2" fillId="0" borderId="4" xfId="0" applyNumberFormat="1" applyFont="1" applyBorder="1"/>
    <xf numFmtId="0" fontId="36" fillId="0" borderId="0" xfId="0" applyFont="1" applyAlignment="1">
      <alignment horizontal="right" vertical="center" wrapText="1"/>
    </xf>
    <xf numFmtId="0" fontId="36" fillId="0" borderId="5" xfId="0" applyFont="1" applyBorder="1" applyAlignment="1">
      <alignment horizontal="right" vertical="center" wrapText="1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5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2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right"/>
    </xf>
    <xf numFmtId="164" fontId="30" fillId="0" borderId="0" xfId="0" applyNumberFormat="1" applyFont="1"/>
    <xf numFmtId="0" fontId="38" fillId="0" borderId="0" xfId="0" applyFont="1"/>
    <xf numFmtId="164" fontId="38" fillId="0" borderId="0" xfId="0" applyNumberFormat="1" applyFont="1"/>
  </cellXfs>
  <cellStyles count="5">
    <cellStyle name="Обычный" xfId="0" builtinId="0"/>
    <cellStyle name="Обычный 2 2" xfId="2" xr:uid="{00000000-0005-0000-0000-000001000000}"/>
    <cellStyle name="Обычный 2 2 2" xfId="4" xr:uid="{4B4D8B78-8D38-44E3-A95B-60FDA27569F6}"/>
    <cellStyle name="Обычный 3" xfId="1" xr:uid="{00000000-0005-0000-0000-000002000000}"/>
    <cellStyle name="Обычный_макет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7"/>
  <sheetViews>
    <sheetView view="pageBreakPreview" topLeftCell="A38" zoomScale="60" zoomScaleNormal="85" workbookViewId="0">
      <selection activeCell="I51" sqref="I51"/>
    </sheetView>
  </sheetViews>
  <sheetFormatPr defaultColWidth="9.140625" defaultRowHeight="12.75"/>
  <cols>
    <col min="1" max="1" width="4.28515625" style="2" customWidth="1"/>
    <col min="2" max="2" width="8.85546875" style="2" customWidth="1"/>
    <col min="3" max="3" width="60.5703125" style="2" customWidth="1"/>
    <col min="4" max="4" width="5.85546875" style="2" customWidth="1"/>
    <col min="5" max="5" width="12.140625" style="2" hidden="1" customWidth="1"/>
    <col min="6" max="6" width="11.5703125" style="2" customWidth="1"/>
    <col min="7" max="7" width="10.28515625" style="2" bestFit="1" customWidth="1"/>
    <col min="8" max="8" width="12.140625" style="2" customWidth="1"/>
    <col min="9" max="10" width="10.85546875" style="2" customWidth="1"/>
    <col min="11" max="11" width="10.7109375" style="2" customWidth="1"/>
    <col min="12" max="12" width="11.5703125" style="2" customWidth="1"/>
    <col min="13" max="13" width="10.7109375" style="2" customWidth="1"/>
    <col min="14" max="14" width="11" style="2" customWidth="1"/>
    <col min="15" max="15" width="10.7109375" style="2" customWidth="1"/>
    <col min="16" max="17" width="11.140625" style="2" customWidth="1"/>
    <col min="18" max="18" width="10.42578125" style="2" bestFit="1" customWidth="1"/>
    <col min="19" max="258" width="9.140625" style="2"/>
    <col min="259" max="259" width="4.28515625" style="2" customWidth="1"/>
    <col min="260" max="260" width="8.85546875" style="2" customWidth="1"/>
    <col min="261" max="261" width="60.5703125" style="2" customWidth="1"/>
    <col min="262" max="262" width="5.85546875" style="2" customWidth="1"/>
    <col min="263" max="263" width="12.140625" style="2" customWidth="1"/>
    <col min="264" max="264" width="11.5703125" style="2" customWidth="1"/>
    <col min="265" max="265" width="10.28515625" style="2" bestFit="1" customWidth="1"/>
    <col min="266" max="266" width="12.140625" style="2" customWidth="1"/>
    <col min="267" max="267" width="10.7109375" style="2" customWidth="1"/>
    <col min="268" max="270" width="10.28515625" style="2" customWidth="1"/>
    <col min="271" max="271" width="9.5703125" style="2" customWidth="1"/>
    <col min="272" max="272" width="10.42578125" style="2" customWidth="1"/>
    <col min="273" max="273" width="9.140625" style="2"/>
    <col min="274" max="274" width="10.42578125" style="2" bestFit="1" customWidth="1"/>
    <col min="275" max="514" width="9.140625" style="2"/>
    <col min="515" max="515" width="4.28515625" style="2" customWidth="1"/>
    <col min="516" max="516" width="8.85546875" style="2" customWidth="1"/>
    <col min="517" max="517" width="60.5703125" style="2" customWidth="1"/>
    <col min="518" max="518" width="5.85546875" style="2" customWidth="1"/>
    <col min="519" max="519" width="12.140625" style="2" customWidth="1"/>
    <col min="520" max="520" width="11.5703125" style="2" customWidth="1"/>
    <col min="521" max="521" width="10.28515625" style="2" bestFit="1" customWidth="1"/>
    <col min="522" max="522" width="12.140625" style="2" customWidth="1"/>
    <col min="523" max="523" width="10.7109375" style="2" customWidth="1"/>
    <col min="524" max="526" width="10.28515625" style="2" customWidth="1"/>
    <col min="527" max="527" width="9.5703125" style="2" customWidth="1"/>
    <col min="528" max="528" width="10.42578125" style="2" customWidth="1"/>
    <col min="529" max="529" width="9.140625" style="2"/>
    <col min="530" max="530" width="10.42578125" style="2" bestFit="1" customWidth="1"/>
    <col min="531" max="770" width="9.140625" style="2"/>
    <col min="771" max="771" width="4.28515625" style="2" customWidth="1"/>
    <col min="772" max="772" width="8.85546875" style="2" customWidth="1"/>
    <col min="773" max="773" width="60.5703125" style="2" customWidth="1"/>
    <col min="774" max="774" width="5.85546875" style="2" customWidth="1"/>
    <col min="775" max="775" width="12.140625" style="2" customWidth="1"/>
    <col min="776" max="776" width="11.5703125" style="2" customWidth="1"/>
    <col min="777" max="777" width="10.28515625" style="2" bestFit="1" customWidth="1"/>
    <col min="778" max="778" width="12.140625" style="2" customWidth="1"/>
    <col min="779" max="779" width="10.7109375" style="2" customWidth="1"/>
    <col min="780" max="782" width="10.28515625" style="2" customWidth="1"/>
    <col min="783" max="783" width="9.5703125" style="2" customWidth="1"/>
    <col min="784" max="784" width="10.42578125" style="2" customWidth="1"/>
    <col min="785" max="785" width="9.140625" style="2"/>
    <col min="786" max="786" width="10.42578125" style="2" bestFit="1" customWidth="1"/>
    <col min="787" max="1026" width="9.140625" style="2"/>
    <col min="1027" max="1027" width="4.28515625" style="2" customWidth="1"/>
    <col min="1028" max="1028" width="8.85546875" style="2" customWidth="1"/>
    <col min="1029" max="1029" width="60.5703125" style="2" customWidth="1"/>
    <col min="1030" max="1030" width="5.85546875" style="2" customWidth="1"/>
    <col min="1031" max="1031" width="12.140625" style="2" customWidth="1"/>
    <col min="1032" max="1032" width="11.5703125" style="2" customWidth="1"/>
    <col min="1033" max="1033" width="10.28515625" style="2" bestFit="1" customWidth="1"/>
    <col min="1034" max="1034" width="12.140625" style="2" customWidth="1"/>
    <col min="1035" max="1035" width="10.7109375" style="2" customWidth="1"/>
    <col min="1036" max="1038" width="10.28515625" style="2" customWidth="1"/>
    <col min="1039" max="1039" width="9.5703125" style="2" customWidth="1"/>
    <col min="1040" max="1040" width="10.42578125" style="2" customWidth="1"/>
    <col min="1041" max="1041" width="9.140625" style="2"/>
    <col min="1042" max="1042" width="10.42578125" style="2" bestFit="1" customWidth="1"/>
    <col min="1043" max="1282" width="9.140625" style="2"/>
    <col min="1283" max="1283" width="4.28515625" style="2" customWidth="1"/>
    <col min="1284" max="1284" width="8.85546875" style="2" customWidth="1"/>
    <col min="1285" max="1285" width="60.5703125" style="2" customWidth="1"/>
    <col min="1286" max="1286" width="5.85546875" style="2" customWidth="1"/>
    <col min="1287" max="1287" width="12.140625" style="2" customWidth="1"/>
    <col min="1288" max="1288" width="11.5703125" style="2" customWidth="1"/>
    <col min="1289" max="1289" width="10.28515625" style="2" bestFit="1" customWidth="1"/>
    <col min="1290" max="1290" width="12.140625" style="2" customWidth="1"/>
    <col min="1291" max="1291" width="10.7109375" style="2" customWidth="1"/>
    <col min="1292" max="1294" width="10.28515625" style="2" customWidth="1"/>
    <col min="1295" max="1295" width="9.5703125" style="2" customWidth="1"/>
    <col min="1296" max="1296" width="10.42578125" style="2" customWidth="1"/>
    <col min="1297" max="1297" width="9.140625" style="2"/>
    <col min="1298" max="1298" width="10.42578125" style="2" bestFit="1" customWidth="1"/>
    <col min="1299" max="1538" width="9.140625" style="2"/>
    <col min="1539" max="1539" width="4.28515625" style="2" customWidth="1"/>
    <col min="1540" max="1540" width="8.85546875" style="2" customWidth="1"/>
    <col min="1541" max="1541" width="60.5703125" style="2" customWidth="1"/>
    <col min="1542" max="1542" width="5.85546875" style="2" customWidth="1"/>
    <col min="1543" max="1543" width="12.140625" style="2" customWidth="1"/>
    <col min="1544" max="1544" width="11.5703125" style="2" customWidth="1"/>
    <col min="1545" max="1545" width="10.28515625" style="2" bestFit="1" customWidth="1"/>
    <col min="1546" max="1546" width="12.140625" style="2" customWidth="1"/>
    <col min="1547" max="1547" width="10.7109375" style="2" customWidth="1"/>
    <col min="1548" max="1550" width="10.28515625" style="2" customWidth="1"/>
    <col min="1551" max="1551" width="9.5703125" style="2" customWidth="1"/>
    <col min="1552" max="1552" width="10.42578125" style="2" customWidth="1"/>
    <col min="1553" max="1553" width="9.140625" style="2"/>
    <col min="1554" max="1554" width="10.42578125" style="2" bestFit="1" customWidth="1"/>
    <col min="1555" max="1794" width="9.140625" style="2"/>
    <col min="1795" max="1795" width="4.28515625" style="2" customWidth="1"/>
    <col min="1796" max="1796" width="8.85546875" style="2" customWidth="1"/>
    <col min="1797" max="1797" width="60.5703125" style="2" customWidth="1"/>
    <col min="1798" max="1798" width="5.85546875" style="2" customWidth="1"/>
    <col min="1799" max="1799" width="12.140625" style="2" customWidth="1"/>
    <col min="1800" max="1800" width="11.5703125" style="2" customWidth="1"/>
    <col min="1801" max="1801" width="10.28515625" style="2" bestFit="1" customWidth="1"/>
    <col min="1802" max="1802" width="12.140625" style="2" customWidth="1"/>
    <col min="1803" max="1803" width="10.7109375" style="2" customWidth="1"/>
    <col min="1804" max="1806" width="10.28515625" style="2" customWidth="1"/>
    <col min="1807" max="1807" width="9.5703125" style="2" customWidth="1"/>
    <col min="1808" max="1808" width="10.42578125" style="2" customWidth="1"/>
    <col min="1809" max="1809" width="9.140625" style="2"/>
    <col min="1810" max="1810" width="10.42578125" style="2" bestFit="1" customWidth="1"/>
    <col min="1811" max="2050" width="9.140625" style="2"/>
    <col min="2051" max="2051" width="4.28515625" style="2" customWidth="1"/>
    <col min="2052" max="2052" width="8.85546875" style="2" customWidth="1"/>
    <col min="2053" max="2053" width="60.5703125" style="2" customWidth="1"/>
    <col min="2054" max="2054" width="5.85546875" style="2" customWidth="1"/>
    <col min="2055" max="2055" width="12.140625" style="2" customWidth="1"/>
    <col min="2056" max="2056" width="11.5703125" style="2" customWidth="1"/>
    <col min="2057" max="2057" width="10.28515625" style="2" bestFit="1" customWidth="1"/>
    <col min="2058" max="2058" width="12.140625" style="2" customWidth="1"/>
    <col min="2059" max="2059" width="10.7109375" style="2" customWidth="1"/>
    <col min="2060" max="2062" width="10.28515625" style="2" customWidth="1"/>
    <col min="2063" max="2063" width="9.5703125" style="2" customWidth="1"/>
    <col min="2064" max="2064" width="10.42578125" style="2" customWidth="1"/>
    <col min="2065" max="2065" width="9.140625" style="2"/>
    <col min="2066" max="2066" width="10.42578125" style="2" bestFit="1" customWidth="1"/>
    <col min="2067" max="2306" width="9.140625" style="2"/>
    <col min="2307" max="2307" width="4.28515625" style="2" customWidth="1"/>
    <col min="2308" max="2308" width="8.85546875" style="2" customWidth="1"/>
    <col min="2309" max="2309" width="60.5703125" style="2" customWidth="1"/>
    <col min="2310" max="2310" width="5.85546875" style="2" customWidth="1"/>
    <col min="2311" max="2311" width="12.140625" style="2" customWidth="1"/>
    <col min="2312" max="2312" width="11.5703125" style="2" customWidth="1"/>
    <col min="2313" max="2313" width="10.28515625" style="2" bestFit="1" customWidth="1"/>
    <col min="2314" max="2314" width="12.140625" style="2" customWidth="1"/>
    <col min="2315" max="2315" width="10.7109375" style="2" customWidth="1"/>
    <col min="2316" max="2318" width="10.28515625" style="2" customWidth="1"/>
    <col min="2319" max="2319" width="9.5703125" style="2" customWidth="1"/>
    <col min="2320" max="2320" width="10.42578125" style="2" customWidth="1"/>
    <col min="2321" max="2321" width="9.140625" style="2"/>
    <col min="2322" max="2322" width="10.42578125" style="2" bestFit="1" customWidth="1"/>
    <col min="2323" max="2562" width="9.140625" style="2"/>
    <col min="2563" max="2563" width="4.28515625" style="2" customWidth="1"/>
    <col min="2564" max="2564" width="8.85546875" style="2" customWidth="1"/>
    <col min="2565" max="2565" width="60.5703125" style="2" customWidth="1"/>
    <col min="2566" max="2566" width="5.85546875" style="2" customWidth="1"/>
    <col min="2567" max="2567" width="12.140625" style="2" customWidth="1"/>
    <col min="2568" max="2568" width="11.5703125" style="2" customWidth="1"/>
    <col min="2569" max="2569" width="10.28515625" style="2" bestFit="1" customWidth="1"/>
    <col min="2570" max="2570" width="12.140625" style="2" customWidth="1"/>
    <col min="2571" max="2571" width="10.7109375" style="2" customWidth="1"/>
    <col min="2572" max="2574" width="10.28515625" style="2" customWidth="1"/>
    <col min="2575" max="2575" width="9.5703125" style="2" customWidth="1"/>
    <col min="2576" max="2576" width="10.42578125" style="2" customWidth="1"/>
    <col min="2577" max="2577" width="9.140625" style="2"/>
    <col min="2578" max="2578" width="10.42578125" style="2" bestFit="1" customWidth="1"/>
    <col min="2579" max="2818" width="9.140625" style="2"/>
    <col min="2819" max="2819" width="4.28515625" style="2" customWidth="1"/>
    <col min="2820" max="2820" width="8.85546875" style="2" customWidth="1"/>
    <col min="2821" max="2821" width="60.5703125" style="2" customWidth="1"/>
    <col min="2822" max="2822" width="5.85546875" style="2" customWidth="1"/>
    <col min="2823" max="2823" width="12.140625" style="2" customWidth="1"/>
    <col min="2824" max="2824" width="11.5703125" style="2" customWidth="1"/>
    <col min="2825" max="2825" width="10.28515625" style="2" bestFit="1" customWidth="1"/>
    <col min="2826" max="2826" width="12.140625" style="2" customWidth="1"/>
    <col min="2827" max="2827" width="10.7109375" style="2" customWidth="1"/>
    <col min="2828" max="2830" width="10.28515625" style="2" customWidth="1"/>
    <col min="2831" max="2831" width="9.5703125" style="2" customWidth="1"/>
    <col min="2832" max="2832" width="10.42578125" style="2" customWidth="1"/>
    <col min="2833" max="2833" width="9.140625" style="2"/>
    <col min="2834" max="2834" width="10.42578125" style="2" bestFit="1" customWidth="1"/>
    <col min="2835" max="3074" width="9.140625" style="2"/>
    <col min="3075" max="3075" width="4.28515625" style="2" customWidth="1"/>
    <col min="3076" max="3076" width="8.85546875" style="2" customWidth="1"/>
    <col min="3077" max="3077" width="60.5703125" style="2" customWidth="1"/>
    <col min="3078" max="3078" width="5.85546875" style="2" customWidth="1"/>
    <col min="3079" max="3079" width="12.140625" style="2" customWidth="1"/>
    <col min="3080" max="3080" width="11.5703125" style="2" customWidth="1"/>
    <col min="3081" max="3081" width="10.28515625" style="2" bestFit="1" customWidth="1"/>
    <col min="3082" max="3082" width="12.140625" style="2" customWidth="1"/>
    <col min="3083" max="3083" width="10.7109375" style="2" customWidth="1"/>
    <col min="3084" max="3086" width="10.28515625" style="2" customWidth="1"/>
    <col min="3087" max="3087" width="9.5703125" style="2" customWidth="1"/>
    <col min="3088" max="3088" width="10.42578125" style="2" customWidth="1"/>
    <col min="3089" max="3089" width="9.140625" style="2"/>
    <col min="3090" max="3090" width="10.42578125" style="2" bestFit="1" customWidth="1"/>
    <col min="3091" max="3330" width="9.140625" style="2"/>
    <col min="3331" max="3331" width="4.28515625" style="2" customWidth="1"/>
    <col min="3332" max="3332" width="8.85546875" style="2" customWidth="1"/>
    <col min="3333" max="3333" width="60.5703125" style="2" customWidth="1"/>
    <col min="3334" max="3334" width="5.85546875" style="2" customWidth="1"/>
    <col min="3335" max="3335" width="12.140625" style="2" customWidth="1"/>
    <col min="3336" max="3336" width="11.5703125" style="2" customWidth="1"/>
    <col min="3337" max="3337" width="10.28515625" style="2" bestFit="1" customWidth="1"/>
    <col min="3338" max="3338" width="12.140625" style="2" customWidth="1"/>
    <col min="3339" max="3339" width="10.7109375" style="2" customWidth="1"/>
    <col min="3340" max="3342" width="10.28515625" style="2" customWidth="1"/>
    <col min="3343" max="3343" width="9.5703125" style="2" customWidth="1"/>
    <col min="3344" max="3344" width="10.42578125" style="2" customWidth="1"/>
    <col min="3345" max="3345" width="9.140625" style="2"/>
    <col min="3346" max="3346" width="10.42578125" style="2" bestFit="1" customWidth="1"/>
    <col min="3347" max="3586" width="9.140625" style="2"/>
    <col min="3587" max="3587" width="4.28515625" style="2" customWidth="1"/>
    <col min="3588" max="3588" width="8.85546875" style="2" customWidth="1"/>
    <col min="3589" max="3589" width="60.5703125" style="2" customWidth="1"/>
    <col min="3590" max="3590" width="5.85546875" style="2" customWidth="1"/>
    <col min="3591" max="3591" width="12.140625" style="2" customWidth="1"/>
    <col min="3592" max="3592" width="11.5703125" style="2" customWidth="1"/>
    <col min="3593" max="3593" width="10.28515625" style="2" bestFit="1" customWidth="1"/>
    <col min="3594" max="3594" width="12.140625" style="2" customWidth="1"/>
    <col min="3595" max="3595" width="10.7109375" style="2" customWidth="1"/>
    <col min="3596" max="3598" width="10.28515625" style="2" customWidth="1"/>
    <col min="3599" max="3599" width="9.5703125" style="2" customWidth="1"/>
    <col min="3600" max="3600" width="10.42578125" style="2" customWidth="1"/>
    <col min="3601" max="3601" width="9.140625" style="2"/>
    <col min="3602" max="3602" width="10.42578125" style="2" bestFit="1" customWidth="1"/>
    <col min="3603" max="3842" width="9.140625" style="2"/>
    <col min="3843" max="3843" width="4.28515625" style="2" customWidth="1"/>
    <col min="3844" max="3844" width="8.85546875" style="2" customWidth="1"/>
    <col min="3845" max="3845" width="60.5703125" style="2" customWidth="1"/>
    <col min="3846" max="3846" width="5.85546875" style="2" customWidth="1"/>
    <col min="3847" max="3847" width="12.140625" style="2" customWidth="1"/>
    <col min="3848" max="3848" width="11.5703125" style="2" customWidth="1"/>
    <col min="3849" max="3849" width="10.28515625" style="2" bestFit="1" customWidth="1"/>
    <col min="3850" max="3850" width="12.140625" style="2" customWidth="1"/>
    <col min="3851" max="3851" width="10.7109375" style="2" customWidth="1"/>
    <col min="3852" max="3854" width="10.28515625" style="2" customWidth="1"/>
    <col min="3855" max="3855" width="9.5703125" style="2" customWidth="1"/>
    <col min="3856" max="3856" width="10.42578125" style="2" customWidth="1"/>
    <col min="3857" max="3857" width="9.140625" style="2"/>
    <col min="3858" max="3858" width="10.42578125" style="2" bestFit="1" customWidth="1"/>
    <col min="3859" max="4098" width="9.140625" style="2"/>
    <col min="4099" max="4099" width="4.28515625" style="2" customWidth="1"/>
    <col min="4100" max="4100" width="8.85546875" style="2" customWidth="1"/>
    <col min="4101" max="4101" width="60.5703125" style="2" customWidth="1"/>
    <col min="4102" max="4102" width="5.85546875" style="2" customWidth="1"/>
    <col min="4103" max="4103" width="12.140625" style="2" customWidth="1"/>
    <col min="4104" max="4104" width="11.5703125" style="2" customWidth="1"/>
    <col min="4105" max="4105" width="10.28515625" style="2" bestFit="1" customWidth="1"/>
    <col min="4106" max="4106" width="12.140625" style="2" customWidth="1"/>
    <col min="4107" max="4107" width="10.7109375" style="2" customWidth="1"/>
    <col min="4108" max="4110" width="10.28515625" style="2" customWidth="1"/>
    <col min="4111" max="4111" width="9.5703125" style="2" customWidth="1"/>
    <col min="4112" max="4112" width="10.42578125" style="2" customWidth="1"/>
    <col min="4113" max="4113" width="9.140625" style="2"/>
    <col min="4114" max="4114" width="10.42578125" style="2" bestFit="1" customWidth="1"/>
    <col min="4115" max="4354" width="9.140625" style="2"/>
    <col min="4355" max="4355" width="4.28515625" style="2" customWidth="1"/>
    <col min="4356" max="4356" width="8.85546875" style="2" customWidth="1"/>
    <col min="4357" max="4357" width="60.5703125" style="2" customWidth="1"/>
    <col min="4358" max="4358" width="5.85546875" style="2" customWidth="1"/>
    <col min="4359" max="4359" width="12.140625" style="2" customWidth="1"/>
    <col min="4360" max="4360" width="11.5703125" style="2" customWidth="1"/>
    <col min="4361" max="4361" width="10.28515625" style="2" bestFit="1" customWidth="1"/>
    <col min="4362" max="4362" width="12.140625" style="2" customWidth="1"/>
    <col min="4363" max="4363" width="10.7109375" style="2" customWidth="1"/>
    <col min="4364" max="4366" width="10.28515625" style="2" customWidth="1"/>
    <col min="4367" max="4367" width="9.5703125" style="2" customWidth="1"/>
    <col min="4368" max="4368" width="10.42578125" style="2" customWidth="1"/>
    <col min="4369" max="4369" width="9.140625" style="2"/>
    <col min="4370" max="4370" width="10.42578125" style="2" bestFit="1" customWidth="1"/>
    <col min="4371" max="4610" width="9.140625" style="2"/>
    <col min="4611" max="4611" width="4.28515625" style="2" customWidth="1"/>
    <col min="4612" max="4612" width="8.85546875" style="2" customWidth="1"/>
    <col min="4613" max="4613" width="60.5703125" style="2" customWidth="1"/>
    <col min="4614" max="4614" width="5.85546875" style="2" customWidth="1"/>
    <col min="4615" max="4615" width="12.140625" style="2" customWidth="1"/>
    <col min="4616" max="4616" width="11.5703125" style="2" customWidth="1"/>
    <col min="4617" max="4617" width="10.28515625" style="2" bestFit="1" customWidth="1"/>
    <col min="4618" max="4618" width="12.140625" style="2" customWidth="1"/>
    <col min="4619" max="4619" width="10.7109375" style="2" customWidth="1"/>
    <col min="4620" max="4622" width="10.28515625" style="2" customWidth="1"/>
    <col min="4623" max="4623" width="9.5703125" style="2" customWidth="1"/>
    <col min="4624" max="4624" width="10.42578125" style="2" customWidth="1"/>
    <col min="4625" max="4625" width="9.140625" style="2"/>
    <col min="4626" max="4626" width="10.42578125" style="2" bestFit="1" customWidth="1"/>
    <col min="4627" max="4866" width="9.140625" style="2"/>
    <col min="4867" max="4867" width="4.28515625" style="2" customWidth="1"/>
    <col min="4868" max="4868" width="8.85546875" style="2" customWidth="1"/>
    <col min="4869" max="4869" width="60.5703125" style="2" customWidth="1"/>
    <col min="4870" max="4870" width="5.85546875" style="2" customWidth="1"/>
    <col min="4871" max="4871" width="12.140625" style="2" customWidth="1"/>
    <col min="4872" max="4872" width="11.5703125" style="2" customWidth="1"/>
    <col min="4873" max="4873" width="10.28515625" style="2" bestFit="1" customWidth="1"/>
    <col min="4874" max="4874" width="12.140625" style="2" customWidth="1"/>
    <col min="4875" max="4875" width="10.7109375" style="2" customWidth="1"/>
    <col min="4876" max="4878" width="10.28515625" style="2" customWidth="1"/>
    <col min="4879" max="4879" width="9.5703125" style="2" customWidth="1"/>
    <col min="4880" max="4880" width="10.42578125" style="2" customWidth="1"/>
    <col min="4881" max="4881" width="9.140625" style="2"/>
    <col min="4882" max="4882" width="10.42578125" style="2" bestFit="1" customWidth="1"/>
    <col min="4883" max="5122" width="9.140625" style="2"/>
    <col min="5123" max="5123" width="4.28515625" style="2" customWidth="1"/>
    <col min="5124" max="5124" width="8.85546875" style="2" customWidth="1"/>
    <col min="5125" max="5125" width="60.5703125" style="2" customWidth="1"/>
    <col min="5126" max="5126" width="5.85546875" style="2" customWidth="1"/>
    <col min="5127" max="5127" width="12.140625" style="2" customWidth="1"/>
    <col min="5128" max="5128" width="11.5703125" style="2" customWidth="1"/>
    <col min="5129" max="5129" width="10.28515625" style="2" bestFit="1" customWidth="1"/>
    <col min="5130" max="5130" width="12.140625" style="2" customWidth="1"/>
    <col min="5131" max="5131" width="10.7109375" style="2" customWidth="1"/>
    <col min="5132" max="5134" width="10.28515625" style="2" customWidth="1"/>
    <col min="5135" max="5135" width="9.5703125" style="2" customWidth="1"/>
    <col min="5136" max="5136" width="10.42578125" style="2" customWidth="1"/>
    <col min="5137" max="5137" width="9.140625" style="2"/>
    <col min="5138" max="5138" width="10.42578125" style="2" bestFit="1" customWidth="1"/>
    <col min="5139" max="5378" width="9.140625" style="2"/>
    <col min="5379" max="5379" width="4.28515625" style="2" customWidth="1"/>
    <col min="5380" max="5380" width="8.85546875" style="2" customWidth="1"/>
    <col min="5381" max="5381" width="60.5703125" style="2" customWidth="1"/>
    <col min="5382" max="5382" width="5.85546875" style="2" customWidth="1"/>
    <col min="5383" max="5383" width="12.140625" style="2" customWidth="1"/>
    <col min="5384" max="5384" width="11.5703125" style="2" customWidth="1"/>
    <col min="5385" max="5385" width="10.28515625" style="2" bestFit="1" customWidth="1"/>
    <col min="5386" max="5386" width="12.140625" style="2" customWidth="1"/>
    <col min="5387" max="5387" width="10.7109375" style="2" customWidth="1"/>
    <col min="5388" max="5390" width="10.28515625" style="2" customWidth="1"/>
    <col min="5391" max="5391" width="9.5703125" style="2" customWidth="1"/>
    <col min="5392" max="5392" width="10.42578125" style="2" customWidth="1"/>
    <col min="5393" max="5393" width="9.140625" style="2"/>
    <col min="5394" max="5394" width="10.42578125" style="2" bestFit="1" customWidth="1"/>
    <col min="5395" max="5634" width="9.140625" style="2"/>
    <col min="5635" max="5635" width="4.28515625" style="2" customWidth="1"/>
    <col min="5636" max="5636" width="8.85546875" style="2" customWidth="1"/>
    <col min="5637" max="5637" width="60.5703125" style="2" customWidth="1"/>
    <col min="5638" max="5638" width="5.85546875" style="2" customWidth="1"/>
    <col min="5639" max="5639" width="12.140625" style="2" customWidth="1"/>
    <col min="5640" max="5640" width="11.5703125" style="2" customWidth="1"/>
    <col min="5641" max="5641" width="10.28515625" style="2" bestFit="1" customWidth="1"/>
    <col min="5642" max="5642" width="12.140625" style="2" customWidth="1"/>
    <col min="5643" max="5643" width="10.7109375" style="2" customWidth="1"/>
    <col min="5644" max="5646" width="10.28515625" style="2" customWidth="1"/>
    <col min="5647" max="5647" width="9.5703125" style="2" customWidth="1"/>
    <col min="5648" max="5648" width="10.42578125" style="2" customWidth="1"/>
    <col min="5649" max="5649" width="9.140625" style="2"/>
    <col min="5650" max="5650" width="10.42578125" style="2" bestFit="1" customWidth="1"/>
    <col min="5651" max="5890" width="9.140625" style="2"/>
    <col min="5891" max="5891" width="4.28515625" style="2" customWidth="1"/>
    <col min="5892" max="5892" width="8.85546875" style="2" customWidth="1"/>
    <col min="5893" max="5893" width="60.5703125" style="2" customWidth="1"/>
    <col min="5894" max="5894" width="5.85546875" style="2" customWidth="1"/>
    <col min="5895" max="5895" width="12.140625" style="2" customWidth="1"/>
    <col min="5896" max="5896" width="11.5703125" style="2" customWidth="1"/>
    <col min="5897" max="5897" width="10.28515625" style="2" bestFit="1" customWidth="1"/>
    <col min="5898" max="5898" width="12.140625" style="2" customWidth="1"/>
    <col min="5899" max="5899" width="10.7109375" style="2" customWidth="1"/>
    <col min="5900" max="5902" width="10.28515625" style="2" customWidth="1"/>
    <col min="5903" max="5903" width="9.5703125" style="2" customWidth="1"/>
    <col min="5904" max="5904" width="10.42578125" style="2" customWidth="1"/>
    <col min="5905" max="5905" width="9.140625" style="2"/>
    <col min="5906" max="5906" width="10.42578125" style="2" bestFit="1" customWidth="1"/>
    <col min="5907" max="6146" width="9.140625" style="2"/>
    <col min="6147" max="6147" width="4.28515625" style="2" customWidth="1"/>
    <col min="6148" max="6148" width="8.85546875" style="2" customWidth="1"/>
    <col min="6149" max="6149" width="60.5703125" style="2" customWidth="1"/>
    <col min="6150" max="6150" width="5.85546875" style="2" customWidth="1"/>
    <col min="6151" max="6151" width="12.140625" style="2" customWidth="1"/>
    <col min="6152" max="6152" width="11.5703125" style="2" customWidth="1"/>
    <col min="6153" max="6153" width="10.28515625" style="2" bestFit="1" customWidth="1"/>
    <col min="6154" max="6154" width="12.140625" style="2" customWidth="1"/>
    <col min="6155" max="6155" width="10.7109375" style="2" customWidth="1"/>
    <col min="6156" max="6158" width="10.28515625" style="2" customWidth="1"/>
    <col min="6159" max="6159" width="9.5703125" style="2" customWidth="1"/>
    <col min="6160" max="6160" width="10.42578125" style="2" customWidth="1"/>
    <col min="6161" max="6161" width="9.140625" style="2"/>
    <col min="6162" max="6162" width="10.42578125" style="2" bestFit="1" customWidth="1"/>
    <col min="6163" max="6402" width="9.140625" style="2"/>
    <col min="6403" max="6403" width="4.28515625" style="2" customWidth="1"/>
    <col min="6404" max="6404" width="8.85546875" style="2" customWidth="1"/>
    <col min="6405" max="6405" width="60.5703125" style="2" customWidth="1"/>
    <col min="6406" max="6406" width="5.85546875" style="2" customWidth="1"/>
    <col min="6407" max="6407" width="12.140625" style="2" customWidth="1"/>
    <col min="6408" max="6408" width="11.5703125" style="2" customWidth="1"/>
    <col min="6409" max="6409" width="10.28515625" style="2" bestFit="1" customWidth="1"/>
    <col min="6410" max="6410" width="12.140625" style="2" customWidth="1"/>
    <col min="6411" max="6411" width="10.7109375" style="2" customWidth="1"/>
    <col min="6412" max="6414" width="10.28515625" style="2" customWidth="1"/>
    <col min="6415" max="6415" width="9.5703125" style="2" customWidth="1"/>
    <col min="6416" max="6416" width="10.42578125" style="2" customWidth="1"/>
    <col min="6417" max="6417" width="9.140625" style="2"/>
    <col min="6418" max="6418" width="10.42578125" style="2" bestFit="1" customWidth="1"/>
    <col min="6419" max="6658" width="9.140625" style="2"/>
    <col min="6659" max="6659" width="4.28515625" style="2" customWidth="1"/>
    <col min="6660" max="6660" width="8.85546875" style="2" customWidth="1"/>
    <col min="6661" max="6661" width="60.5703125" style="2" customWidth="1"/>
    <col min="6662" max="6662" width="5.85546875" style="2" customWidth="1"/>
    <col min="6663" max="6663" width="12.140625" style="2" customWidth="1"/>
    <col min="6664" max="6664" width="11.5703125" style="2" customWidth="1"/>
    <col min="6665" max="6665" width="10.28515625" style="2" bestFit="1" customWidth="1"/>
    <col min="6666" max="6666" width="12.140625" style="2" customWidth="1"/>
    <col min="6667" max="6667" width="10.7109375" style="2" customWidth="1"/>
    <col min="6668" max="6670" width="10.28515625" style="2" customWidth="1"/>
    <col min="6671" max="6671" width="9.5703125" style="2" customWidth="1"/>
    <col min="6672" max="6672" width="10.42578125" style="2" customWidth="1"/>
    <col min="6673" max="6673" width="9.140625" style="2"/>
    <col min="6674" max="6674" width="10.42578125" style="2" bestFit="1" customWidth="1"/>
    <col min="6675" max="6914" width="9.140625" style="2"/>
    <col min="6915" max="6915" width="4.28515625" style="2" customWidth="1"/>
    <col min="6916" max="6916" width="8.85546875" style="2" customWidth="1"/>
    <col min="6917" max="6917" width="60.5703125" style="2" customWidth="1"/>
    <col min="6918" max="6918" width="5.85546875" style="2" customWidth="1"/>
    <col min="6919" max="6919" width="12.140625" style="2" customWidth="1"/>
    <col min="6920" max="6920" width="11.5703125" style="2" customWidth="1"/>
    <col min="6921" max="6921" width="10.28515625" style="2" bestFit="1" customWidth="1"/>
    <col min="6922" max="6922" width="12.140625" style="2" customWidth="1"/>
    <col min="6923" max="6923" width="10.7109375" style="2" customWidth="1"/>
    <col min="6924" max="6926" width="10.28515625" style="2" customWidth="1"/>
    <col min="6927" max="6927" width="9.5703125" style="2" customWidth="1"/>
    <col min="6928" max="6928" width="10.42578125" style="2" customWidth="1"/>
    <col min="6929" max="6929" width="9.140625" style="2"/>
    <col min="6930" max="6930" width="10.42578125" style="2" bestFit="1" customWidth="1"/>
    <col min="6931" max="7170" width="9.140625" style="2"/>
    <col min="7171" max="7171" width="4.28515625" style="2" customWidth="1"/>
    <col min="7172" max="7172" width="8.85546875" style="2" customWidth="1"/>
    <col min="7173" max="7173" width="60.5703125" style="2" customWidth="1"/>
    <col min="7174" max="7174" width="5.85546875" style="2" customWidth="1"/>
    <col min="7175" max="7175" width="12.140625" style="2" customWidth="1"/>
    <col min="7176" max="7176" width="11.5703125" style="2" customWidth="1"/>
    <col min="7177" max="7177" width="10.28515625" style="2" bestFit="1" customWidth="1"/>
    <col min="7178" max="7178" width="12.140625" style="2" customWidth="1"/>
    <col min="7179" max="7179" width="10.7109375" style="2" customWidth="1"/>
    <col min="7180" max="7182" width="10.28515625" style="2" customWidth="1"/>
    <col min="7183" max="7183" width="9.5703125" style="2" customWidth="1"/>
    <col min="7184" max="7184" width="10.42578125" style="2" customWidth="1"/>
    <col min="7185" max="7185" width="9.140625" style="2"/>
    <col min="7186" max="7186" width="10.42578125" style="2" bestFit="1" customWidth="1"/>
    <col min="7187" max="7426" width="9.140625" style="2"/>
    <col min="7427" max="7427" width="4.28515625" style="2" customWidth="1"/>
    <col min="7428" max="7428" width="8.85546875" style="2" customWidth="1"/>
    <col min="7429" max="7429" width="60.5703125" style="2" customWidth="1"/>
    <col min="7430" max="7430" width="5.85546875" style="2" customWidth="1"/>
    <col min="7431" max="7431" width="12.140625" style="2" customWidth="1"/>
    <col min="7432" max="7432" width="11.5703125" style="2" customWidth="1"/>
    <col min="7433" max="7433" width="10.28515625" style="2" bestFit="1" customWidth="1"/>
    <col min="7434" max="7434" width="12.140625" style="2" customWidth="1"/>
    <col min="7435" max="7435" width="10.7109375" style="2" customWidth="1"/>
    <col min="7436" max="7438" width="10.28515625" style="2" customWidth="1"/>
    <col min="7439" max="7439" width="9.5703125" style="2" customWidth="1"/>
    <col min="7440" max="7440" width="10.42578125" style="2" customWidth="1"/>
    <col min="7441" max="7441" width="9.140625" style="2"/>
    <col min="7442" max="7442" width="10.42578125" style="2" bestFit="1" customWidth="1"/>
    <col min="7443" max="7682" width="9.140625" style="2"/>
    <col min="7683" max="7683" width="4.28515625" style="2" customWidth="1"/>
    <col min="7684" max="7684" width="8.85546875" style="2" customWidth="1"/>
    <col min="7685" max="7685" width="60.5703125" style="2" customWidth="1"/>
    <col min="7686" max="7686" width="5.85546875" style="2" customWidth="1"/>
    <col min="7687" max="7687" width="12.140625" style="2" customWidth="1"/>
    <col min="7688" max="7688" width="11.5703125" style="2" customWidth="1"/>
    <col min="7689" max="7689" width="10.28515625" style="2" bestFit="1" customWidth="1"/>
    <col min="7690" max="7690" width="12.140625" style="2" customWidth="1"/>
    <col min="7691" max="7691" width="10.7109375" style="2" customWidth="1"/>
    <col min="7692" max="7694" width="10.28515625" style="2" customWidth="1"/>
    <col min="7695" max="7695" width="9.5703125" style="2" customWidth="1"/>
    <col min="7696" max="7696" width="10.42578125" style="2" customWidth="1"/>
    <col min="7697" max="7697" width="9.140625" style="2"/>
    <col min="7698" max="7698" width="10.42578125" style="2" bestFit="1" customWidth="1"/>
    <col min="7699" max="7938" width="9.140625" style="2"/>
    <col min="7939" max="7939" width="4.28515625" style="2" customWidth="1"/>
    <col min="7940" max="7940" width="8.85546875" style="2" customWidth="1"/>
    <col min="7941" max="7941" width="60.5703125" style="2" customWidth="1"/>
    <col min="7942" max="7942" width="5.85546875" style="2" customWidth="1"/>
    <col min="7943" max="7943" width="12.140625" style="2" customWidth="1"/>
    <col min="7944" max="7944" width="11.5703125" style="2" customWidth="1"/>
    <col min="7945" max="7945" width="10.28515625" style="2" bestFit="1" customWidth="1"/>
    <col min="7946" max="7946" width="12.140625" style="2" customWidth="1"/>
    <col min="7947" max="7947" width="10.7109375" style="2" customWidth="1"/>
    <col min="7948" max="7950" width="10.28515625" style="2" customWidth="1"/>
    <col min="7951" max="7951" width="9.5703125" style="2" customWidth="1"/>
    <col min="7952" max="7952" width="10.42578125" style="2" customWidth="1"/>
    <col min="7953" max="7953" width="9.140625" style="2"/>
    <col min="7954" max="7954" width="10.42578125" style="2" bestFit="1" customWidth="1"/>
    <col min="7955" max="8194" width="9.140625" style="2"/>
    <col min="8195" max="8195" width="4.28515625" style="2" customWidth="1"/>
    <col min="8196" max="8196" width="8.85546875" style="2" customWidth="1"/>
    <col min="8197" max="8197" width="60.5703125" style="2" customWidth="1"/>
    <col min="8198" max="8198" width="5.85546875" style="2" customWidth="1"/>
    <col min="8199" max="8199" width="12.140625" style="2" customWidth="1"/>
    <col min="8200" max="8200" width="11.5703125" style="2" customWidth="1"/>
    <col min="8201" max="8201" width="10.28515625" style="2" bestFit="1" customWidth="1"/>
    <col min="8202" max="8202" width="12.140625" style="2" customWidth="1"/>
    <col min="8203" max="8203" width="10.7109375" style="2" customWidth="1"/>
    <col min="8204" max="8206" width="10.28515625" style="2" customWidth="1"/>
    <col min="8207" max="8207" width="9.5703125" style="2" customWidth="1"/>
    <col min="8208" max="8208" width="10.42578125" style="2" customWidth="1"/>
    <col min="8209" max="8209" width="9.140625" style="2"/>
    <col min="8210" max="8210" width="10.42578125" style="2" bestFit="1" customWidth="1"/>
    <col min="8211" max="8450" width="9.140625" style="2"/>
    <col min="8451" max="8451" width="4.28515625" style="2" customWidth="1"/>
    <col min="8452" max="8452" width="8.85546875" style="2" customWidth="1"/>
    <col min="8453" max="8453" width="60.5703125" style="2" customWidth="1"/>
    <col min="8454" max="8454" width="5.85546875" style="2" customWidth="1"/>
    <col min="8455" max="8455" width="12.140625" style="2" customWidth="1"/>
    <col min="8456" max="8456" width="11.5703125" style="2" customWidth="1"/>
    <col min="8457" max="8457" width="10.28515625" style="2" bestFit="1" customWidth="1"/>
    <col min="8458" max="8458" width="12.140625" style="2" customWidth="1"/>
    <col min="8459" max="8459" width="10.7109375" style="2" customWidth="1"/>
    <col min="8460" max="8462" width="10.28515625" style="2" customWidth="1"/>
    <col min="8463" max="8463" width="9.5703125" style="2" customWidth="1"/>
    <col min="8464" max="8464" width="10.42578125" style="2" customWidth="1"/>
    <col min="8465" max="8465" width="9.140625" style="2"/>
    <col min="8466" max="8466" width="10.42578125" style="2" bestFit="1" customWidth="1"/>
    <col min="8467" max="8706" width="9.140625" style="2"/>
    <col min="8707" max="8707" width="4.28515625" style="2" customWidth="1"/>
    <col min="8708" max="8708" width="8.85546875" style="2" customWidth="1"/>
    <col min="8709" max="8709" width="60.5703125" style="2" customWidth="1"/>
    <col min="8710" max="8710" width="5.85546875" style="2" customWidth="1"/>
    <col min="8711" max="8711" width="12.140625" style="2" customWidth="1"/>
    <col min="8712" max="8712" width="11.5703125" style="2" customWidth="1"/>
    <col min="8713" max="8713" width="10.28515625" style="2" bestFit="1" customWidth="1"/>
    <col min="8714" max="8714" width="12.140625" style="2" customWidth="1"/>
    <col min="8715" max="8715" width="10.7109375" style="2" customWidth="1"/>
    <col min="8716" max="8718" width="10.28515625" style="2" customWidth="1"/>
    <col min="8719" max="8719" width="9.5703125" style="2" customWidth="1"/>
    <col min="8720" max="8720" width="10.42578125" style="2" customWidth="1"/>
    <col min="8721" max="8721" width="9.140625" style="2"/>
    <col min="8722" max="8722" width="10.42578125" style="2" bestFit="1" customWidth="1"/>
    <col min="8723" max="8962" width="9.140625" style="2"/>
    <col min="8963" max="8963" width="4.28515625" style="2" customWidth="1"/>
    <col min="8964" max="8964" width="8.85546875" style="2" customWidth="1"/>
    <col min="8965" max="8965" width="60.5703125" style="2" customWidth="1"/>
    <col min="8966" max="8966" width="5.85546875" style="2" customWidth="1"/>
    <col min="8967" max="8967" width="12.140625" style="2" customWidth="1"/>
    <col min="8968" max="8968" width="11.5703125" style="2" customWidth="1"/>
    <col min="8969" max="8969" width="10.28515625" style="2" bestFit="1" customWidth="1"/>
    <col min="8970" max="8970" width="12.140625" style="2" customWidth="1"/>
    <col min="8971" max="8971" width="10.7109375" style="2" customWidth="1"/>
    <col min="8972" max="8974" width="10.28515625" style="2" customWidth="1"/>
    <col min="8975" max="8975" width="9.5703125" style="2" customWidth="1"/>
    <col min="8976" max="8976" width="10.42578125" style="2" customWidth="1"/>
    <col min="8977" max="8977" width="9.140625" style="2"/>
    <col min="8978" max="8978" width="10.42578125" style="2" bestFit="1" customWidth="1"/>
    <col min="8979" max="9218" width="9.140625" style="2"/>
    <col min="9219" max="9219" width="4.28515625" style="2" customWidth="1"/>
    <col min="9220" max="9220" width="8.85546875" style="2" customWidth="1"/>
    <col min="9221" max="9221" width="60.5703125" style="2" customWidth="1"/>
    <col min="9222" max="9222" width="5.85546875" style="2" customWidth="1"/>
    <col min="9223" max="9223" width="12.140625" style="2" customWidth="1"/>
    <col min="9224" max="9224" width="11.5703125" style="2" customWidth="1"/>
    <col min="9225" max="9225" width="10.28515625" style="2" bestFit="1" customWidth="1"/>
    <col min="9226" max="9226" width="12.140625" style="2" customWidth="1"/>
    <col min="9227" max="9227" width="10.7109375" style="2" customWidth="1"/>
    <col min="9228" max="9230" width="10.28515625" style="2" customWidth="1"/>
    <col min="9231" max="9231" width="9.5703125" style="2" customWidth="1"/>
    <col min="9232" max="9232" width="10.42578125" style="2" customWidth="1"/>
    <col min="9233" max="9233" width="9.140625" style="2"/>
    <col min="9234" max="9234" width="10.42578125" style="2" bestFit="1" customWidth="1"/>
    <col min="9235" max="9474" width="9.140625" style="2"/>
    <col min="9475" max="9475" width="4.28515625" style="2" customWidth="1"/>
    <col min="9476" max="9476" width="8.85546875" style="2" customWidth="1"/>
    <col min="9477" max="9477" width="60.5703125" style="2" customWidth="1"/>
    <col min="9478" max="9478" width="5.85546875" style="2" customWidth="1"/>
    <col min="9479" max="9479" width="12.140625" style="2" customWidth="1"/>
    <col min="9480" max="9480" width="11.5703125" style="2" customWidth="1"/>
    <col min="9481" max="9481" width="10.28515625" style="2" bestFit="1" customWidth="1"/>
    <col min="9482" max="9482" width="12.140625" style="2" customWidth="1"/>
    <col min="9483" max="9483" width="10.7109375" style="2" customWidth="1"/>
    <col min="9484" max="9486" width="10.28515625" style="2" customWidth="1"/>
    <col min="9487" max="9487" width="9.5703125" style="2" customWidth="1"/>
    <col min="9488" max="9488" width="10.42578125" style="2" customWidth="1"/>
    <col min="9489" max="9489" width="9.140625" style="2"/>
    <col min="9490" max="9490" width="10.42578125" style="2" bestFit="1" customWidth="1"/>
    <col min="9491" max="9730" width="9.140625" style="2"/>
    <col min="9731" max="9731" width="4.28515625" style="2" customWidth="1"/>
    <col min="9732" max="9732" width="8.85546875" style="2" customWidth="1"/>
    <col min="9733" max="9733" width="60.5703125" style="2" customWidth="1"/>
    <col min="9734" max="9734" width="5.85546875" style="2" customWidth="1"/>
    <col min="9735" max="9735" width="12.140625" style="2" customWidth="1"/>
    <col min="9736" max="9736" width="11.5703125" style="2" customWidth="1"/>
    <col min="9737" max="9737" width="10.28515625" style="2" bestFit="1" customWidth="1"/>
    <col min="9738" max="9738" width="12.140625" style="2" customWidth="1"/>
    <col min="9739" max="9739" width="10.7109375" style="2" customWidth="1"/>
    <col min="9740" max="9742" width="10.28515625" style="2" customWidth="1"/>
    <col min="9743" max="9743" width="9.5703125" style="2" customWidth="1"/>
    <col min="9744" max="9744" width="10.42578125" style="2" customWidth="1"/>
    <col min="9745" max="9745" width="9.140625" style="2"/>
    <col min="9746" max="9746" width="10.42578125" style="2" bestFit="1" customWidth="1"/>
    <col min="9747" max="9986" width="9.140625" style="2"/>
    <col min="9987" max="9987" width="4.28515625" style="2" customWidth="1"/>
    <col min="9988" max="9988" width="8.85546875" style="2" customWidth="1"/>
    <col min="9989" max="9989" width="60.5703125" style="2" customWidth="1"/>
    <col min="9990" max="9990" width="5.85546875" style="2" customWidth="1"/>
    <col min="9991" max="9991" width="12.140625" style="2" customWidth="1"/>
    <col min="9992" max="9992" width="11.5703125" style="2" customWidth="1"/>
    <col min="9993" max="9993" width="10.28515625" style="2" bestFit="1" customWidth="1"/>
    <col min="9994" max="9994" width="12.140625" style="2" customWidth="1"/>
    <col min="9995" max="9995" width="10.7109375" style="2" customWidth="1"/>
    <col min="9996" max="9998" width="10.28515625" style="2" customWidth="1"/>
    <col min="9999" max="9999" width="9.5703125" style="2" customWidth="1"/>
    <col min="10000" max="10000" width="10.42578125" style="2" customWidth="1"/>
    <col min="10001" max="10001" width="9.140625" style="2"/>
    <col min="10002" max="10002" width="10.42578125" style="2" bestFit="1" customWidth="1"/>
    <col min="10003" max="10242" width="9.140625" style="2"/>
    <col min="10243" max="10243" width="4.28515625" style="2" customWidth="1"/>
    <col min="10244" max="10244" width="8.85546875" style="2" customWidth="1"/>
    <col min="10245" max="10245" width="60.5703125" style="2" customWidth="1"/>
    <col min="10246" max="10246" width="5.85546875" style="2" customWidth="1"/>
    <col min="10247" max="10247" width="12.140625" style="2" customWidth="1"/>
    <col min="10248" max="10248" width="11.5703125" style="2" customWidth="1"/>
    <col min="10249" max="10249" width="10.28515625" style="2" bestFit="1" customWidth="1"/>
    <col min="10250" max="10250" width="12.140625" style="2" customWidth="1"/>
    <col min="10251" max="10251" width="10.7109375" style="2" customWidth="1"/>
    <col min="10252" max="10254" width="10.28515625" style="2" customWidth="1"/>
    <col min="10255" max="10255" width="9.5703125" style="2" customWidth="1"/>
    <col min="10256" max="10256" width="10.42578125" style="2" customWidth="1"/>
    <col min="10257" max="10257" width="9.140625" style="2"/>
    <col min="10258" max="10258" width="10.42578125" style="2" bestFit="1" customWidth="1"/>
    <col min="10259" max="10498" width="9.140625" style="2"/>
    <col min="10499" max="10499" width="4.28515625" style="2" customWidth="1"/>
    <col min="10500" max="10500" width="8.85546875" style="2" customWidth="1"/>
    <col min="10501" max="10501" width="60.5703125" style="2" customWidth="1"/>
    <col min="10502" max="10502" width="5.85546875" style="2" customWidth="1"/>
    <col min="10503" max="10503" width="12.140625" style="2" customWidth="1"/>
    <col min="10504" max="10504" width="11.5703125" style="2" customWidth="1"/>
    <col min="10505" max="10505" width="10.28515625" style="2" bestFit="1" customWidth="1"/>
    <col min="10506" max="10506" width="12.140625" style="2" customWidth="1"/>
    <col min="10507" max="10507" width="10.7109375" style="2" customWidth="1"/>
    <col min="10508" max="10510" width="10.28515625" style="2" customWidth="1"/>
    <col min="10511" max="10511" width="9.5703125" style="2" customWidth="1"/>
    <col min="10512" max="10512" width="10.42578125" style="2" customWidth="1"/>
    <col min="10513" max="10513" width="9.140625" style="2"/>
    <col min="10514" max="10514" width="10.42578125" style="2" bestFit="1" customWidth="1"/>
    <col min="10515" max="10754" width="9.140625" style="2"/>
    <col min="10755" max="10755" width="4.28515625" style="2" customWidth="1"/>
    <col min="10756" max="10756" width="8.85546875" style="2" customWidth="1"/>
    <col min="10757" max="10757" width="60.5703125" style="2" customWidth="1"/>
    <col min="10758" max="10758" width="5.85546875" style="2" customWidth="1"/>
    <col min="10759" max="10759" width="12.140625" style="2" customWidth="1"/>
    <col min="10760" max="10760" width="11.5703125" style="2" customWidth="1"/>
    <col min="10761" max="10761" width="10.28515625" style="2" bestFit="1" customWidth="1"/>
    <col min="10762" max="10762" width="12.140625" style="2" customWidth="1"/>
    <col min="10763" max="10763" width="10.7109375" style="2" customWidth="1"/>
    <col min="10764" max="10766" width="10.28515625" style="2" customWidth="1"/>
    <col min="10767" max="10767" width="9.5703125" style="2" customWidth="1"/>
    <col min="10768" max="10768" width="10.42578125" style="2" customWidth="1"/>
    <col min="10769" max="10769" width="9.140625" style="2"/>
    <col min="10770" max="10770" width="10.42578125" style="2" bestFit="1" customWidth="1"/>
    <col min="10771" max="11010" width="9.140625" style="2"/>
    <col min="11011" max="11011" width="4.28515625" style="2" customWidth="1"/>
    <col min="11012" max="11012" width="8.85546875" style="2" customWidth="1"/>
    <col min="11013" max="11013" width="60.5703125" style="2" customWidth="1"/>
    <col min="11014" max="11014" width="5.85546875" style="2" customWidth="1"/>
    <col min="11015" max="11015" width="12.140625" style="2" customWidth="1"/>
    <col min="11016" max="11016" width="11.5703125" style="2" customWidth="1"/>
    <col min="11017" max="11017" width="10.28515625" style="2" bestFit="1" customWidth="1"/>
    <col min="11018" max="11018" width="12.140625" style="2" customWidth="1"/>
    <col min="11019" max="11019" width="10.7109375" style="2" customWidth="1"/>
    <col min="11020" max="11022" width="10.28515625" style="2" customWidth="1"/>
    <col min="11023" max="11023" width="9.5703125" style="2" customWidth="1"/>
    <col min="11024" max="11024" width="10.42578125" style="2" customWidth="1"/>
    <col min="11025" max="11025" width="9.140625" style="2"/>
    <col min="11026" max="11026" width="10.42578125" style="2" bestFit="1" customWidth="1"/>
    <col min="11027" max="11266" width="9.140625" style="2"/>
    <col min="11267" max="11267" width="4.28515625" style="2" customWidth="1"/>
    <col min="11268" max="11268" width="8.85546875" style="2" customWidth="1"/>
    <col min="11269" max="11269" width="60.5703125" style="2" customWidth="1"/>
    <col min="11270" max="11270" width="5.85546875" style="2" customWidth="1"/>
    <col min="11271" max="11271" width="12.140625" style="2" customWidth="1"/>
    <col min="11272" max="11272" width="11.5703125" style="2" customWidth="1"/>
    <col min="11273" max="11273" width="10.28515625" style="2" bestFit="1" customWidth="1"/>
    <col min="11274" max="11274" width="12.140625" style="2" customWidth="1"/>
    <col min="11275" max="11275" width="10.7109375" style="2" customWidth="1"/>
    <col min="11276" max="11278" width="10.28515625" style="2" customWidth="1"/>
    <col min="11279" max="11279" width="9.5703125" style="2" customWidth="1"/>
    <col min="11280" max="11280" width="10.42578125" style="2" customWidth="1"/>
    <col min="11281" max="11281" width="9.140625" style="2"/>
    <col min="11282" max="11282" width="10.42578125" style="2" bestFit="1" customWidth="1"/>
    <col min="11283" max="11522" width="9.140625" style="2"/>
    <col min="11523" max="11523" width="4.28515625" style="2" customWidth="1"/>
    <col min="11524" max="11524" width="8.85546875" style="2" customWidth="1"/>
    <col min="11525" max="11525" width="60.5703125" style="2" customWidth="1"/>
    <col min="11526" max="11526" width="5.85546875" style="2" customWidth="1"/>
    <col min="11527" max="11527" width="12.140625" style="2" customWidth="1"/>
    <col min="11528" max="11528" width="11.5703125" style="2" customWidth="1"/>
    <col min="11529" max="11529" width="10.28515625" style="2" bestFit="1" customWidth="1"/>
    <col min="11530" max="11530" width="12.140625" style="2" customWidth="1"/>
    <col min="11531" max="11531" width="10.7109375" style="2" customWidth="1"/>
    <col min="11532" max="11534" width="10.28515625" style="2" customWidth="1"/>
    <col min="11535" max="11535" width="9.5703125" style="2" customWidth="1"/>
    <col min="11536" max="11536" width="10.42578125" style="2" customWidth="1"/>
    <col min="11537" max="11537" width="9.140625" style="2"/>
    <col min="11538" max="11538" width="10.42578125" style="2" bestFit="1" customWidth="1"/>
    <col min="11539" max="11778" width="9.140625" style="2"/>
    <col min="11779" max="11779" width="4.28515625" style="2" customWidth="1"/>
    <col min="11780" max="11780" width="8.85546875" style="2" customWidth="1"/>
    <col min="11781" max="11781" width="60.5703125" style="2" customWidth="1"/>
    <col min="11782" max="11782" width="5.85546875" style="2" customWidth="1"/>
    <col min="11783" max="11783" width="12.140625" style="2" customWidth="1"/>
    <col min="11784" max="11784" width="11.5703125" style="2" customWidth="1"/>
    <col min="11785" max="11785" width="10.28515625" style="2" bestFit="1" customWidth="1"/>
    <col min="11786" max="11786" width="12.140625" style="2" customWidth="1"/>
    <col min="11787" max="11787" width="10.7109375" style="2" customWidth="1"/>
    <col min="11788" max="11790" width="10.28515625" style="2" customWidth="1"/>
    <col min="11791" max="11791" width="9.5703125" style="2" customWidth="1"/>
    <col min="11792" max="11792" width="10.42578125" style="2" customWidth="1"/>
    <col min="11793" max="11793" width="9.140625" style="2"/>
    <col min="11794" max="11794" width="10.42578125" style="2" bestFit="1" customWidth="1"/>
    <col min="11795" max="12034" width="9.140625" style="2"/>
    <col min="12035" max="12035" width="4.28515625" style="2" customWidth="1"/>
    <col min="12036" max="12036" width="8.85546875" style="2" customWidth="1"/>
    <col min="12037" max="12037" width="60.5703125" style="2" customWidth="1"/>
    <col min="12038" max="12038" width="5.85546875" style="2" customWidth="1"/>
    <col min="12039" max="12039" width="12.140625" style="2" customWidth="1"/>
    <col min="12040" max="12040" width="11.5703125" style="2" customWidth="1"/>
    <col min="12041" max="12041" width="10.28515625" style="2" bestFit="1" customWidth="1"/>
    <col min="12042" max="12042" width="12.140625" style="2" customWidth="1"/>
    <col min="12043" max="12043" width="10.7109375" style="2" customWidth="1"/>
    <col min="12044" max="12046" width="10.28515625" style="2" customWidth="1"/>
    <col min="12047" max="12047" width="9.5703125" style="2" customWidth="1"/>
    <col min="12048" max="12048" width="10.42578125" style="2" customWidth="1"/>
    <col min="12049" max="12049" width="9.140625" style="2"/>
    <col min="12050" max="12050" width="10.42578125" style="2" bestFit="1" customWidth="1"/>
    <col min="12051" max="12290" width="9.140625" style="2"/>
    <col min="12291" max="12291" width="4.28515625" style="2" customWidth="1"/>
    <col min="12292" max="12292" width="8.85546875" style="2" customWidth="1"/>
    <col min="12293" max="12293" width="60.5703125" style="2" customWidth="1"/>
    <col min="12294" max="12294" width="5.85546875" style="2" customWidth="1"/>
    <col min="12295" max="12295" width="12.140625" style="2" customWidth="1"/>
    <col min="12296" max="12296" width="11.5703125" style="2" customWidth="1"/>
    <col min="12297" max="12297" width="10.28515625" style="2" bestFit="1" customWidth="1"/>
    <col min="12298" max="12298" width="12.140625" style="2" customWidth="1"/>
    <col min="12299" max="12299" width="10.7109375" style="2" customWidth="1"/>
    <col min="12300" max="12302" width="10.28515625" style="2" customWidth="1"/>
    <col min="12303" max="12303" width="9.5703125" style="2" customWidth="1"/>
    <col min="12304" max="12304" width="10.42578125" style="2" customWidth="1"/>
    <col min="12305" max="12305" width="9.140625" style="2"/>
    <col min="12306" max="12306" width="10.42578125" style="2" bestFit="1" customWidth="1"/>
    <col min="12307" max="12546" width="9.140625" style="2"/>
    <col min="12547" max="12547" width="4.28515625" style="2" customWidth="1"/>
    <col min="12548" max="12548" width="8.85546875" style="2" customWidth="1"/>
    <col min="12549" max="12549" width="60.5703125" style="2" customWidth="1"/>
    <col min="12550" max="12550" width="5.85546875" style="2" customWidth="1"/>
    <col min="12551" max="12551" width="12.140625" style="2" customWidth="1"/>
    <col min="12552" max="12552" width="11.5703125" style="2" customWidth="1"/>
    <col min="12553" max="12553" width="10.28515625" style="2" bestFit="1" customWidth="1"/>
    <col min="12554" max="12554" width="12.140625" style="2" customWidth="1"/>
    <col min="12555" max="12555" width="10.7109375" style="2" customWidth="1"/>
    <col min="12556" max="12558" width="10.28515625" style="2" customWidth="1"/>
    <col min="12559" max="12559" width="9.5703125" style="2" customWidth="1"/>
    <col min="12560" max="12560" width="10.42578125" style="2" customWidth="1"/>
    <col min="12561" max="12561" width="9.140625" style="2"/>
    <col min="12562" max="12562" width="10.42578125" style="2" bestFit="1" customWidth="1"/>
    <col min="12563" max="12802" width="9.140625" style="2"/>
    <col min="12803" max="12803" width="4.28515625" style="2" customWidth="1"/>
    <col min="12804" max="12804" width="8.85546875" style="2" customWidth="1"/>
    <col min="12805" max="12805" width="60.5703125" style="2" customWidth="1"/>
    <col min="12806" max="12806" width="5.85546875" style="2" customWidth="1"/>
    <col min="12807" max="12807" width="12.140625" style="2" customWidth="1"/>
    <col min="12808" max="12808" width="11.5703125" style="2" customWidth="1"/>
    <col min="12809" max="12809" width="10.28515625" style="2" bestFit="1" customWidth="1"/>
    <col min="12810" max="12810" width="12.140625" style="2" customWidth="1"/>
    <col min="12811" max="12811" width="10.7109375" style="2" customWidth="1"/>
    <col min="12812" max="12814" width="10.28515625" style="2" customWidth="1"/>
    <col min="12815" max="12815" width="9.5703125" style="2" customWidth="1"/>
    <col min="12816" max="12816" width="10.42578125" style="2" customWidth="1"/>
    <col min="12817" max="12817" width="9.140625" style="2"/>
    <col min="12818" max="12818" width="10.42578125" style="2" bestFit="1" customWidth="1"/>
    <col min="12819" max="13058" width="9.140625" style="2"/>
    <col min="13059" max="13059" width="4.28515625" style="2" customWidth="1"/>
    <col min="13060" max="13060" width="8.85546875" style="2" customWidth="1"/>
    <col min="13061" max="13061" width="60.5703125" style="2" customWidth="1"/>
    <col min="13062" max="13062" width="5.85546875" style="2" customWidth="1"/>
    <col min="13063" max="13063" width="12.140625" style="2" customWidth="1"/>
    <col min="13064" max="13064" width="11.5703125" style="2" customWidth="1"/>
    <col min="13065" max="13065" width="10.28515625" style="2" bestFit="1" customWidth="1"/>
    <col min="13066" max="13066" width="12.140625" style="2" customWidth="1"/>
    <col min="13067" max="13067" width="10.7109375" style="2" customWidth="1"/>
    <col min="13068" max="13070" width="10.28515625" style="2" customWidth="1"/>
    <col min="13071" max="13071" width="9.5703125" style="2" customWidth="1"/>
    <col min="13072" max="13072" width="10.42578125" style="2" customWidth="1"/>
    <col min="13073" max="13073" width="9.140625" style="2"/>
    <col min="13074" max="13074" width="10.42578125" style="2" bestFit="1" customWidth="1"/>
    <col min="13075" max="13314" width="9.140625" style="2"/>
    <col min="13315" max="13315" width="4.28515625" style="2" customWidth="1"/>
    <col min="13316" max="13316" width="8.85546875" style="2" customWidth="1"/>
    <col min="13317" max="13317" width="60.5703125" style="2" customWidth="1"/>
    <col min="13318" max="13318" width="5.85546875" style="2" customWidth="1"/>
    <col min="13319" max="13319" width="12.140625" style="2" customWidth="1"/>
    <col min="13320" max="13320" width="11.5703125" style="2" customWidth="1"/>
    <col min="13321" max="13321" width="10.28515625" style="2" bestFit="1" customWidth="1"/>
    <col min="13322" max="13322" width="12.140625" style="2" customWidth="1"/>
    <col min="13323" max="13323" width="10.7109375" style="2" customWidth="1"/>
    <col min="13324" max="13326" width="10.28515625" style="2" customWidth="1"/>
    <col min="13327" max="13327" width="9.5703125" style="2" customWidth="1"/>
    <col min="13328" max="13328" width="10.42578125" style="2" customWidth="1"/>
    <col min="13329" max="13329" width="9.140625" style="2"/>
    <col min="13330" max="13330" width="10.42578125" style="2" bestFit="1" customWidth="1"/>
    <col min="13331" max="13570" width="9.140625" style="2"/>
    <col min="13571" max="13571" width="4.28515625" style="2" customWidth="1"/>
    <col min="13572" max="13572" width="8.85546875" style="2" customWidth="1"/>
    <col min="13573" max="13573" width="60.5703125" style="2" customWidth="1"/>
    <col min="13574" max="13574" width="5.85546875" style="2" customWidth="1"/>
    <col min="13575" max="13575" width="12.140625" style="2" customWidth="1"/>
    <col min="13576" max="13576" width="11.5703125" style="2" customWidth="1"/>
    <col min="13577" max="13577" width="10.28515625" style="2" bestFit="1" customWidth="1"/>
    <col min="13578" max="13578" width="12.140625" style="2" customWidth="1"/>
    <col min="13579" max="13579" width="10.7109375" style="2" customWidth="1"/>
    <col min="13580" max="13582" width="10.28515625" style="2" customWidth="1"/>
    <col min="13583" max="13583" width="9.5703125" style="2" customWidth="1"/>
    <col min="13584" max="13584" width="10.42578125" style="2" customWidth="1"/>
    <col min="13585" max="13585" width="9.140625" style="2"/>
    <col min="13586" max="13586" width="10.42578125" style="2" bestFit="1" customWidth="1"/>
    <col min="13587" max="13826" width="9.140625" style="2"/>
    <col min="13827" max="13827" width="4.28515625" style="2" customWidth="1"/>
    <col min="13828" max="13828" width="8.85546875" style="2" customWidth="1"/>
    <col min="13829" max="13829" width="60.5703125" style="2" customWidth="1"/>
    <col min="13830" max="13830" width="5.85546875" style="2" customWidth="1"/>
    <col min="13831" max="13831" width="12.140625" style="2" customWidth="1"/>
    <col min="13832" max="13832" width="11.5703125" style="2" customWidth="1"/>
    <col min="13833" max="13833" width="10.28515625" style="2" bestFit="1" customWidth="1"/>
    <col min="13834" max="13834" width="12.140625" style="2" customWidth="1"/>
    <col min="13835" max="13835" width="10.7109375" style="2" customWidth="1"/>
    <col min="13836" max="13838" width="10.28515625" style="2" customWidth="1"/>
    <col min="13839" max="13839" width="9.5703125" style="2" customWidth="1"/>
    <col min="13840" max="13840" width="10.42578125" style="2" customWidth="1"/>
    <col min="13841" max="13841" width="9.140625" style="2"/>
    <col min="13842" max="13842" width="10.42578125" style="2" bestFit="1" customWidth="1"/>
    <col min="13843" max="14082" width="9.140625" style="2"/>
    <col min="14083" max="14083" width="4.28515625" style="2" customWidth="1"/>
    <col min="14084" max="14084" width="8.85546875" style="2" customWidth="1"/>
    <col min="14085" max="14085" width="60.5703125" style="2" customWidth="1"/>
    <col min="14086" max="14086" width="5.85546875" style="2" customWidth="1"/>
    <col min="14087" max="14087" width="12.140625" style="2" customWidth="1"/>
    <col min="14088" max="14088" width="11.5703125" style="2" customWidth="1"/>
    <col min="14089" max="14089" width="10.28515625" style="2" bestFit="1" customWidth="1"/>
    <col min="14090" max="14090" width="12.140625" style="2" customWidth="1"/>
    <col min="14091" max="14091" width="10.7109375" style="2" customWidth="1"/>
    <col min="14092" max="14094" width="10.28515625" style="2" customWidth="1"/>
    <col min="14095" max="14095" width="9.5703125" style="2" customWidth="1"/>
    <col min="14096" max="14096" width="10.42578125" style="2" customWidth="1"/>
    <col min="14097" max="14097" width="9.140625" style="2"/>
    <col min="14098" max="14098" width="10.42578125" style="2" bestFit="1" customWidth="1"/>
    <col min="14099" max="14338" width="9.140625" style="2"/>
    <col min="14339" max="14339" width="4.28515625" style="2" customWidth="1"/>
    <col min="14340" max="14340" width="8.85546875" style="2" customWidth="1"/>
    <col min="14341" max="14341" width="60.5703125" style="2" customWidth="1"/>
    <col min="14342" max="14342" width="5.85546875" style="2" customWidth="1"/>
    <col min="14343" max="14343" width="12.140625" style="2" customWidth="1"/>
    <col min="14344" max="14344" width="11.5703125" style="2" customWidth="1"/>
    <col min="14345" max="14345" width="10.28515625" style="2" bestFit="1" customWidth="1"/>
    <col min="14346" max="14346" width="12.140625" style="2" customWidth="1"/>
    <col min="14347" max="14347" width="10.7109375" style="2" customWidth="1"/>
    <col min="14348" max="14350" width="10.28515625" style="2" customWidth="1"/>
    <col min="14351" max="14351" width="9.5703125" style="2" customWidth="1"/>
    <col min="14352" max="14352" width="10.42578125" style="2" customWidth="1"/>
    <col min="14353" max="14353" width="9.140625" style="2"/>
    <col min="14354" max="14354" width="10.42578125" style="2" bestFit="1" customWidth="1"/>
    <col min="14355" max="14594" width="9.140625" style="2"/>
    <col min="14595" max="14595" width="4.28515625" style="2" customWidth="1"/>
    <col min="14596" max="14596" width="8.85546875" style="2" customWidth="1"/>
    <col min="14597" max="14597" width="60.5703125" style="2" customWidth="1"/>
    <col min="14598" max="14598" width="5.85546875" style="2" customWidth="1"/>
    <col min="14599" max="14599" width="12.140625" style="2" customWidth="1"/>
    <col min="14600" max="14600" width="11.5703125" style="2" customWidth="1"/>
    <col min="14601" max="14601" width="10.28515625" style="2" bestFit="1" customWidth="1"/>
    <col min="14602" max="14602" width="12.140625" style="2" customWidth="1"/>
    <col min="14603" max="14603" width="10.7109375" style="2" customWidth="1"/>
    <col min="14604" max="14606" width="10.28515625" style="2" customWidth="1"/>
    <col min="14607" max="14607" width="9.5703125" style="2" customWidth="1"/>
    <col min="14608" max="14608" width="10.42578125" style="2" customWidth="1"/>
    <col min="14609" max="14609" width="9.140625" style="2"/>
    <col min="14610" max="14610" width="10.42578125" style="2" bestFit="1" customWidth="1"/>
    <col min="14611" max="14850" width="9.140625" style="2"/>
    <col min="14851" max="14851" width="4.28515625" style="2" customWidth="1"/>
    <col min="14852" max="14852" width="8.85546875" style="2" customWidth="1"/>
    <col min="14853" max="14853" width="60.5703125" style="2" customWidth="1"/>
    <col min="14854" max="14854" width="5.85546875" style="2" customWidth="1"/>
    <col min="14855" max="14855" width="12.140625" style="2" customWidth="1"/>
    <col min="14856" max="14856" width="11.5703125" style="2" customWidth="1"/>
    <col min="14857" max="14857" width="10.28515625" style="2" bestFit="1" customWidth="1"/>
    <col min="14858" max="14858" width="12.140625" style="2" customWidth="1"/>
    <col min="14859" max="14859" width="10.7109375" style="2" customWidth="1"/>
    <col min="14860" max="14862" width="10.28515625" style="2" customWidth="1"/>
    <col min="14863" max="14863" width="9.5703125" style="2" customWidth="1"/>
    <col min="14864" max="14864" width="10.42578125" style="2" customWidth="1"/>
    <col min="14865" max="14865" width="9.140625" style="2"/>
    <col min="14866" max="14866" width="10.42578125" style="2" bestFit="1" customWidth="1"/>
    <col min="14867" max="15106" width="9.140625" style="2"/>
    <col min="15107" max="15107" width="4.28515625" style="2" customWidth="1"/>
    <col min="15108" max="15108" width="8.85546875" style="2" customWidth="1"/>
    <col min="15109" max="15109" width="60.5703125" style="2" customWidth="1"/>
    <col min="15110" max="15110" width="5.85546875" style="2" customWidth="1"/>
    <col min="15111" max="15111" width="12.140625" style="2" customWidth="1"/>
    <col min="15112" max="15112" width="11.5703125" style="2" customWidth="1"/>
    <col min="15113" max="15113" width="10.28515625" style="2" bestFit="1" customWidth="1"/>
    <col min="15114" max="15114" width="12.140625" style="2" customWidth="1"/>
    <col min="15115" max="15115" width="10.7109375" style="2" customWidth="1"/>
    <col min="15116" max="15118" width="10.28515625" style="2" customWidth="1"/>
    <col min="15119" max="15119" width="9.5703125" style="2" customWidth="1"/>
    <col min="15120" max="15120" width="10.42578125" style="2" customWidth="1"/>
    <col min="15121" max="15121" width="9.140625" style="2"/>
    <col min="15122" max="15122" width="10.42578125" style="2" bestFit="1" customWidth="1"/>
    <col min="15123" max="15362" width="9.140625" style="2"/>
    <col min="15363" max="15363" width="4.28515625" style="2" customWidth="1"/>
    <col min="15364" max="15364" width="8.85546875" style="2" customWidth="1"/>
    <col min="15365" max="15365" width="60.5703125" style="2" customWidth="1"/>
    <col min="15366" max="15366" width="5.85546875" style="2" customWidth="1"/>
    <col min="15367" max="15367" width="12.140625" style="2" customWidth="1"/>
    <col min="15368" max="15368" width="11.5703125" style="2" customWidth="1"/>
    <col min="15369" max="15369" width="10.28515625" style="2" bestFit="1" customWidth="1"/>
    <col min="15370" max="15370" width="12.140625" style="2" customWidth="1"/>
    <col min="15371" max="15371" width="10.7109375" style="2" customWidth="1"/>
    <col min="15372" max="15374" width="10.28515625" style="2" customWidth="1"/>
    <col min="15375" max="15375" width="9.5703125" style="2" customWidth="1"/>
    <col min="15376" max="15376" width="10.42578125" style="2" customWidth="1"/>
    <col min="15377" max="15377" width="9.140625" style="2"/>
    <col min="15378" max="15378" width="10.42578125" style="2" bestFit="1" customWidth="1"/>
    <col min="15379" max="15618" width="9.140625" style="2"/>
    <col min="15619" max="15619" width="4.28515625" style="2" customWidth="1"/>
    <col min="15620" max="15620" width="8.85546875" style="2" customWidth="1"/>
    <col min="15621" max="15621" width="60.5703125" style="2" customWidth="1"/>
    <col min="15622" max="15622" width="5.85546875" style="2" customWidth="1"/>
    <col min="15623" max="15623" width="12.140625" style="2" customWidth="1"/>
    <col min="15624" max="15624" width="11.5703125" style="2" customWidth="1"/>
    <col min="15625" max="15625" width="10.28515625" style="2" bestFit="1" customWidth="1"/>
    <col min="15626" max="15626" width="12.140625" style="2" customWidth="1"/>
    <col min="15627" max="15627" width="10.7109375" style="2" customWidth="1"/>
    <col min="15628" max="15630" width="10.28515625" style="2" customWidth="1"/>
    <col min="15631" max="15631" width="9.5703125" style="2" customWidth="1"/>
    <col min="15632" max="15632" width="10.42578125" style="2" customWidth="1"/>
    <col min="15633" max="15633" width="9.140625" style="2"/>
    <col min="15634" max="15634" width="10.42578125" style="2" bestFit="1" customWidth="1"/>
    <col min="15635" max="15874" width="9.140625" style="2"/>
    <col min="15875" max="15875" width="4.28515625" style="2" customWidth="1"/>
    <col min="15876" max="15876" width="8.85546875" style="2" customWidth="1"/>
    <col min="15877" max="15877" width="60.5703125" style="2" customWidth="1"/>
    <col min="15878" max="15878" width="5.85546875" style="2" customWidth="1"/>
    <col min="15879" max="15879" width="12.140625" style="2" customWidth="1"/>
    <col min="15880" max="15880" width="11.5703125" style="2" customWidth="1"/>
    <col min="15881" max="15881" width="10.28515625" style="2" bestFit="1" customWidth="1"/>
    <col min="15882" max="15882" width="12.140625" style="2" customWidth="1"/>
    <col min="15883" max="15883" width="10.7109375" style="2" customWidth="1"/>
    <col min="15884" max="15886" width="10.28515625" style="2" customWidth="1"/>
    <col min="15887" max="15887" width="9.5703125" style="2" customWidth="1"/>
    <col min="15888" max="15888" width="10.42578125" style="2" customWidth="1"/>
    <col min="15889" max="15889" width="9.140625" style="2"/>
    <col min="15890" max="15890" width="10.42578125" style="2" bestFit="1" customWidth="1"/>
    <col min="15891" max="16130" width="9.140625" style="2"/>
    <col min="16131" max="16131" width="4.28515625" style="2" customWidth="1"/>
    <col min="16132" max="16132" width="8.85546875" style="2" customWidth="1"/>
    <col min="16133" max="16133" width="60.5703125" style="2" customWidth="1"/>
    <col min="16134" max="16134" width="5.85546875" style="2" customWidth="1"/>
    <col min="16135" max="16135" width="12.140625" style="2" customWidth="1"/>
    <col min="16136" max="16136" width="11.5703125" style="2" customWidth="1"/>
    <col min="16137" max="16137" width="10.28515625" style="2" bestFit="1" customWidth="1"/>
    <col min="16138" max="16138" width="12.140625" style="2" customWidth="1"/>
    <col min="16139" max="16139" width="10.7109375" style="2" customWidth="1"/>
    <col min="16140" max="16142" width="10.28515625" style="2" customWidth="1"/>
    <col min="16143" max="16143" width="9.5703125" style="2" customWidth="1"/>
    <col min="16144" max="16144" width="10.42578125" style="2" customWidth="1"/>
    <col min="16145" max="16145" width="9.140625" style="2"/>
    <col min="16146" max="16146" width="10.42578125" style="2" bestFit="1" customWidth="1"/>
    <col min="16147" max="16384" width="9.140625" style="2"/>
  </cols>
  <sheetData>
    <row r="1" spans="1:17">
      <c r="A1" s="1" t="s">
        <v>0</v>
      </c>
      <c r="B1" s="1" t="s">
        <v>0</v>
      </c>
      <c r="P1" s="112"/>
      <c r="Q1" s="3" t="s">
        <v>224</v>
      </c>
    </row>
    <row r="2" spans="1:17">
      <c r="A2" s="1"/>
      <c r="B2" s="1"/>
      <c r="P2" s="112"/>
      <c r="Q2" s="131" t="s">
        <v>225</v>
      </c>
    </row>
    <row r="3" spans="1:17">
      <c r="A3" s="1"/>
      <c r="B3" s="1"/>
      <c r="P3" s="112"/>
      <c r="Q3" s="3" t="s">
        <v>226</v>
      </c>
    </row>
    <row r="4" spans="1:17">
      <c r="A4" s="1"/>
      <c r="B4" s="1"/>
      <c r="P4" s="112"/>
      <c r="Q4" s="3" t="s">
        <v>227</v>
      </c>
    </row>
    <row r="5" spans="1:17">
      <c r="A5" s="1"/>
      <c r="B5" s="1"/>
      <c r="P5" s="127"/>
      <c r="Q5" s="132" t="s">
        <v>228</v>
      </c>
    </row>
    <row r="6" spans="1:17">
      <c r="P6" s="132"/>
      <c r="Q6" s="132"/>
    </row>
    <row r="7" spans="1:17" ht="12" customHeight="1">
      <c r="A7" s="245" t="s">
        <v>220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</row>
    <row r="9" spans="1:17" ht="25.9" customHeight="1">
      <c r="A9" s="243" t="s">
        <v>1</v>
      </c>
      <c r="B9" s="243" t="s">
        <v>2</v>
      </c>
      <c r="C9" s="246" t="s">
        <v>3</v>
      </c>
      <c r="D9" s="246"/>
      <c r="E9" s="247" t="s">
        <v>206</v>
      </c>
      <c r="F9" s="247" t="s">
        <v>4</v>
      </c>
      <c r="G9" s="247" t="s">
        <v>5</v>
      </c>
      <c r="H9" s="248" t="s">
        <v>207</v>
      </c>
      <c r="I9" s="249" t="s">
        <v>208</v>
      </c>
      <c r="J9" s="247" t="s">
        <v>209</v>
      </c>
      <c r="K9" s="251" t="s">
        <v>223</v>
      </c>
      <c r="L9" s="252"/>
      <c r="M9" s="253" t="s">
        <v>222</v>
      </c>
      <c r="N9" s="254"/>
      <c r="O9" s="251" t="s">
        <v>221</v>
      </c>
      <c r="P9" s="254"/>
      <c r="Q9" s="238" t="s">
        <v>210</v>
      </c>
    </row>
    <row r="10" spans="1:17" ht="42" customHeight="1">
      <c r="A10" s="243"/>
      <c r="B10" s="243"/>
      <c r="C10" s="246"/>
      <c r="D10" s="246"/>
      <c r="E10" s="247"/>
      <c r="F10" s="247"/>
      <c r="G10" s="247"/>
      <c r="H10" s="248"/>
      <c r="I10" s="250"/>
      <c r="J10" s="247"/>
      <c r="K10" s="5" t="s">
        <v>6</v>
      </c>
      <c r="L10" s="4" t="s">
        <v>211</v>
      </c>
      <c r="M10" s="5" t="s">
        <v>6</v>
      </c>
      <c r="N10" s="5" t="s">
        <v>7</v>
      </c>
      <c r="O10" s="5" t="s">
        <v>6</v>
      </c>
      <c r="P10" s="5" t="s">
        <v>7</v>
      </c>
      <c r="Q10" s="238"/>
    </row>
    <row r="11" spans="1:17" ht="13.5" thickBot="1">
      <c r="A11" s="6">
        <v>1</v>
      </c>
      <c r="B11" s="6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8">
        <v>8</v>
      </c>
      <c r="I11" s="128">
        <v>7</v>
      </c>
      <c r="J11" s="7">
        <v>7</v>
      </c>
      <c r="K11" s="239">
        <v>9</v>
      </c>
      <c r="L11" s="240"/>
      <c r="M11" s="241">
        <v>10</v>
      </c>
      <c r="N11" s="242"/>
      <c r="O11" s="243">
        <v>11</v>
      </c>
      <c r="P11" s="244"/>
      <c r="Q11" s="17"/>
    </row>
    <row r="12" spans="1:17" ht="24.75" customHeight="1">
      <c r="A12" s="9">
        <v>1</v>
      </c>
      <c r="B12" s="10">
        <v>11111</v>
      </c>
      <c r="C12" s="11" t="s">
        <v>8</v>
      </c>
      <c r="D12" s="12">
        <v>100</v>
      </c>
      <c r="E12" s="13">
        <f>619839.13107+4592.63765</f>
        <v>624431.76872000005</v>
      </c>
      <c r="F12" s="14">
        <f>604829+8000</f>
        <v>612829</v>
      </c>
      <c r="G12" s="14">
        <v>707829</v>
      </c>
      <c r="H12" s="133">
        <v>751984</v>
      </c>
      <c r="I12" s="134">
        <f>817105.6+48000</f>
        <v>865105.6</v>
      </c>
      <c r="J12" s="14">
        <f>865105.6+40000+3000</f>
        <v>908105.6</v>
      </c>
      <c r="K12" s="135">
        <v>1218519.3</v>
      </c>
      <c r="L12" s="136">
        <v>1218519.3</v>
      </c>
      <c r="M12" s="137">
        <v>1443140.9</v>
      </c>
      <c r="N12" s="136">
        <v>1443140.9</v>
      </c>
      <c r="O12" s="15">
        <v>1656841.6</v>
      </c>
      <c r="P12" s="136">
        <v>1656841.6</v>
      </c>
      <c r="Q12" s="138">
        <f>+L12/I12*100</f>
        <v>140.85208788383753</v>
      </c>
    </row>
    <row r="13" spans="1:17">
      <c r="A13" s="9">
        <v>2</v>
      </c>
      <c r="B13" s="9">
        <v>11122100</v>
      </c>
      <c r="C13" s="16" t="s">
        <v>9</v>
      </c>
      <c r="D13" s="12">
        <v>100</v>
      </c>
      <c r="E13" s="13">
        <v>-1.04</v>
      </c>
      <c r="F13" s="14"/>
      <c r="G13" s="14"/>
      <c r="H13" s="133"/>
      <c r="I13" s="134"/>
      <c r="J13" s="14"/>
      <c r="K13" s="134"/>
      <c r="L13" s="139"/>
      <c r="M13" s="140"/>
      <c r="N13" s="139"/>
      <c r="O13" s="14"/>
      <c r="P13" s="139"/>
      <c r="Q13" s="141"/>
    </row>
    <row r="14" spans="1:17">
      <c r="A14" s="9">
        <v>3</v>
      </c>
      <c r="B14" s="9">
        <v>11122200</v>
      </c>
      <c r="C14" s="16" t="s">
        <v>10</v>
      </c>
      <c r="D14" s="12">
        <v>100</v>
      </c>
      <c r="E14" s="13"/>
      <c r="F14" s="14"/>
      <c r="G14" s="14"/>
      <c r="H14" s="133"/>
      <c r="I14" s="134"/>
      <c r="J14" s="14"/>
      <c r="K14" s="134"/>
      <c r="L14" s="139"/>
      <c r="M14" s="140"/>
      <c r="N14" s="139"/>
      <c r="O14" s="14"/>
      <c r="P14" s="139"/>
      <c r="Q14" s="141"/>
    </row>
    <row r="15" spans="1:17">
      <c r="A15" s="9">
        <v>4</v>
      </c>
      <c r="B15" s="9">
        <v>11122300</v>
      </c>
      <c r="C15" s="16" t="s">
        <v>11</v>
      </c>
      <c r="D15" s="12">
        <v>100</v>
      </c>
      <c r="E15" s="13">
        <v>28711.7781</v>
      </c>
      <c r="F15" s="14">
        <v>49500</v>
      </c>
      <c r="G15" s="14">
        <v>49500</v>
      </c>
      <c r="H15" s="133">
        <v>32281.3</v>
      </c>
      <c r="I15" s="134">
        <v>49500</v>
      </c>
      <c r="J15" s="14">
        <v>49500</v>
      </c>
      <c r="K15" s="135">
        <v>33142</v>
      </c>
      <c r="L15" s="142">
        <v>33142</v>
      </c>
      <c r="M15" s="137">
        <v>39107.699999999997</v>
      </c>
      <c r="N15" s="142">
        <v>39107.699999999997</v>
      </c>
      <c r="O15" s="15">
        <v>44895.5</v>
      </c>
      <c r="P15" s="142">
        <v>44895.5</v>
      </c>
      <c r="Q15" s="143">
        <f>+L15/I15*100</f>
        <v>66.953535353535358</v>
      </c>
    </row>
    <row r="16" spans="1:17">
      <c r="A16" s="9">
        <v>4</v>
      </c>
      <c r="B16" s="9">
        <v>11122400</v>
      </c>
      <c r="C16" s="16" t="s">
        <v>212</v>
      </c>
      <c r="D16" s="12">
        <v>100</v>
      </c>
      <c r="E16" s="13">
        <v>28711.7781</v>
      </c>
      <c r="F16" s="14"/>
      <c r="G16" s="14"/>
      <c r="H16" s="133"/>
      <c r="I16" s="134"/>
      <c r="J16" s="14"/>
      <c r="K16" s="135">
        <v>7158.5</v>
      </c>
      <c r="L16" s="142">
        <v>7158.5</v>
      </c>
      <c r="M16" s="137">
        <v>8571.2999999999993</v>
      </c>
      <c r="N16" s="142">
        <v>8571.2999999999993</v>
      </c>
      <c r="O16" s="15">
        <v>9842.7000000000007</v>
      </c>
      <c r="P16" s="142">
        <v>9842.7000000000007</v>
      </c>
      <c r="Q16" s="143"/>
    </row>
    <row r="17" spans="1:18" ht="25.5">
      <c r="A17" s="9">
        <v>5</v>
      </c>
      <c r="B17" s="9">
        <v>11125100</v>
      </c>
      <c r="C17" s="18" t="s">
        <v>12</v>
      </c>
      <c r="D17" s="12"/>
      <c r="E17" s="13">
        <v>1.7103299999999999</v>
      </c>
      <c r="F17" s="14"/>
      <c r="G17" s="14"/>
      <c r="H17" s="133"/>
      <c r="I17" s="134"/>
      <c r="J17" s="14"/>
      <c r="K17" s="134"/>
      <c r="L17" s="139"/>
      <c r="M17" s="140"/>
      <c r="N17" s="139"/>
      <c r="O17" s="14"/>
      <c r="P17" s="139"/>
      <c r="Q17" s="141"/>
    </row>
    <row r="18" spans="1:18">
      <c r="A18" s="9">
        <v>6</v>
      </c>
      <c r="B18" s="10">
        <v>11462</v>
      </c>
      <c r="C18" s="16" t="s">
        <v>13</v>
      </c>
      <c r="D18" s="12">
        <v>100</v>
      </c>
      <c r="E18" s="13">
        <f>136.1755+0.40869+58.3655-21.5+39.05895+2319.63241</f>
        <v>2532.1410500000002</v>
      </c>
      <c r="F18" s="13">
        <v>3330.4</v>
      </c>
      <c r="G18" s="13">
        <v>3330.4</v>
      </c>
      <c r="H18" s="133">
        <v>4188.8</v>
      </c>
      <c r="I18" s="144">
        <v>3330.4</v>
      </c>
      <c r="J18" s="13">
        <v>3330.4</v>
      </c>
      <c r="K18" s="135">
        <v>8263.4</v>
      </c>
      <c r="L18" s="142">
        <v>8263.4</v>
      </c>
      <c r="M18" s="137">
        <v>8924.4</v>
      </c>
      <c r="N18" s="142">
        <v>8924.4</v>
      </c>
      <c r="O18" s="15">
        <v>9638.4</v>
      </c>
      <c r="P18" s="142">
        <v>9638.4</v>
      </c>
      <c r="Q18" s="143">
        <f>+L18/I18*100</f>
        <v>248.12034590439586</v>
      </c>
    </row>
    <row r="19" spans="1:18" ht="12.75" customHeight="1">
      <c r="A19" s="9"/>
      <c r="B19" s="19"/>
      <c r="C19" s="20" t="s">
        <v>14</v>
      </c>
      <c r="D19" s="20"/>
      <c r="E19" s="21">
        <f t="shared" ref="E19" si="0">SUM(E12:E18)</f>
        <v>684388.13630000001</v>
      </c>
      <c r="F19" s="22">
        <f>SUM(F12:F18)</f>
        <v>665659.4</v>
      </c>
      <c r="G19" s="22">
        <f>SUM(G12:G18)</f>
        <v>760659.4</v>
      </c>
      <c r="H19" s="145">
        <f t="shared" ref="H19:P19" si="1">SUM(H12:H18)</f>
        <v>788454.10000000009</v>
      </c>
      <c r="I19" s="146">
        <f t="shared" si="1"/>
        <v>917936</v>
      </c>
      <c r="J19" s="22">
        <f t="shared" si="1"/>
        <v>960936</v>
      </c>
      <c r="K19" s="146">
        <f t="shared" si="1"/>
        <v>1267083.2</v>
      </c>
      <c r="L19" s="147">
        <f t="shared" si="1"/>
        <v>1267083.2</v>
      </c>
      <c r="M19" s="148">
        <f t="shared" si="1"/>
        <v>1499744.2999999998</v>
      </c>
      <c r="N19" s="147">
        <f t="shared" si="1"/>
        <v>1499744.2999999998</v>
      </c>
      <c r="O19" s="22">
        <f t="shared" si="1"/>
        <v>1721218.2</v>
      </c>
      <c r="P19" s="147">
        <f t="shared" si="1"/>
        <v>1721218.2</v>
      </c>
      <c r="Q19" s="138">
        <f>+L19/I19*100</f>
        <v>138.036115807638</v>
      </c>
    </row>
    <row r="20" spans="1:18">
      <c r="A20" s="9">
        <v>7</v>
      </c>
      <c r="B20" s="9">
        <v>11311100</v>
      </c>
      <c r="C20" s="16" t="s">
        <v>15</v>
      </c>
      <c r="D20" s="12">
        <v>100</v>
      </c>
      <c r="E20" s="13">
        <v>17183.594349999999</v>
      </c>
      <c r="F20" s="14">
        <f>17200+500</f>
        <v>17700</v>
      </c>
      <c r="G20" s="14">
        <f>17200+500</f>
        <v>17700</v>
      </c>
      <c r="H20" s="133">
        <f>15469.2+0.5</f>
        <v>15469.7</v>
      </c>
      <c r="I20" s="134">
        <v>17700</v>
      </c>
      <c r="J20" s="14">
        <v>17700</v>
      </c>
      <c r="K20" s="134"/>
      <c r="L20" s="139">
        <v>17700</v>
      </c>
      <c r="M20" s="140"/>
      <c r="N20" s="139">
        <v>17700</v>
      </c>
      <c r="O20" s="14"/>
      <c r="P20" s="139">
        <v>17700</v>
      </c>
      <c r="Q20" s="143">
        <f>+L20/I20*100</f>
        <v>100</v>
      </c>
    </row>
    <row r="21" spans="1:18">
      <c r="A21" s="9">
        <v>8</v>
      </c>
      <c r="B21" s="9">
        <v>11311200</v>
      </c>
      <c r="C21" s="16" t="s">
        <v>16</v>
      </c>
      <c r="D21" s="12">
        <v>100</v>
      </c>
      <c r="E21" s="13">
        <v>66110.572450000007</v>
      </c>
      <c r="F21" s="14">
        <v>66000</v>
      </c>
      <c r="G21" s="14">
        <v>66000</v>
      </c>
      <c r="H21" s="133">
        <v>67779.600000000006</v>
      </c>
      <c r="I21" s="134">
        <v>66000</v>
      </c>
      <c r="J21" s="14">
        <v>66000</v>
      </c>
      <c r="K21" s="134"/>
      <c r="L21" s="139">
        <v>66000</v>
      </c>
      <c r="M21" s="140"/>
      <c r="N21" s="139">
        <v>66000</v>
      </c>
      <c r="O21" s="14"/>
      <c r="P21" s="139">
        <v>66000</v>
      </c>
      <c r="Q21" s="143">
        <f>+L21/I21*100</f>
        <v>100</v>
      </c>
    </row>
    <row r="22" spans="1:18">
      <c r="A22" s="9">
        <v>9</v>
      </c>
      <c r="B22" s="9">
        <v>11311300</v>
      </c>
      <c r="C22" s="16" t="s">
        <v>17</v>
      </c>
      <c r="D22" s="12">
        <v>100</v>
      </c>
      <c r="E22" s="13">
        <v>51.890639999999998</v>
      </c>
      <c r="F22" s="14"/>
      <c r="G22" s="14"/>
      <c r="H22" s="133">
        <v>-40.700000000000003</v>
      </c>
      <c r="I22" s="134"/>
      <c r="J22" s="14"/>
      <c r="K22" s="134"/>
      <c r="L22" s="139"/>
      <c r="M22" s="140"/>
      <c r="N22" s="139"/>
      <c r="O22" s="14"/>
      <c r="P22" s="139"/>
      <c r="Q22" s="141"/>
    </row>
    <row r="23" spans="1:18">
      <c r="A23" s="9">
        <v>10</v>
      </c>
      <c r="B23" s="10">
        <v>11312</v>
      </c>
      <c r="C23" s="16" t="s">
        <v>18</v>
      </c>
      <c r="D23" s="12">
        <v>100</v>
      </c>
      <c r="E23" s="13">
        <f>1934.90386+19556.53233</f>
        <v>21491.436189999997</v>
      </c>
      <c r="F23" s="14">
        <f>21000+4400+2000</f>
        <v>27400</v>
      </c>
      <c r="G23" s="14"/>
      <c r="H23" s="133">
        <v>712.5</v>
      </c>
      <c r="I23" s="134">
        <v>0</v>
      </c>
      <c r="J23" s="14">
        <v>0</v>
      </c>
      <c r="K23" s="134"/>
      <c r="L23" s="139">
        <v>0</v>
      </c>
      <c r="M23" s="140"/>
      <c r="N23" s="139">
        <v>0</v>
      </c>
      <c r="O23" s="14"/>
      <c r="P23" s="139">
        <v>0</v>
      </c>
      <c r="Q23" s="141">
        <v>0</v>
      </c>
    </row>
    <row r="24" spans="1:18" ht="13.5" customHeight="1">
      <c r="A24" s="9">
        <v>11</v>
      </c>
      <c r="B24" s="9">
        <v>11321100</v>
      </c>
      <c r="C24" s="16" t="s">
        <v>19</v>
      </c>
      <c r="D24" s="12">
        <v>100</v>
      </c>
      <c r="E24" s="13">
        <v>11904.29384</v>
      </c>
      <c r="F24" s="14">
        <f>11900+100</f>
        <v>12000</v>
      </c>
      <c r="G24" s="14">
        <f>11900+100</f>
        <v>12000</v>
      </c>
      <c r="H24" s="133">
        <f>14744.3+0.4</f>
        <v>14744.699999999999</v>
      </c>
      <c r="I24" s="134">
        <f>11900+100</f>
        <v>12000</v>
      </c>
      <c r="J24" s="14">
        <f>11900+100</f>
        <v>12000</v>
      </c>
      <c r="K24" s="134"/>
      <c r="L24" s="139">
        <f>11900+100</f>
        <v>12000</v>
      </c>
      <c r="M24" s="140"/>
      <c r="N24" s="139">
        <v>12000</v>
      </c>
      <c r="O24" s="14"/>
      <c r="P24" s="139">
        <v>12000</v>
      </c>
      <c r="Q24" s="143">
        <f>+L24/I24*100</f>
        <v>100</v>
      </c>
    </row>
    <row r="25" spans="1:18">
      <c r="A25" s="9">
        <v>12</v>
      </c>
      <c r="B25" s="9">
        <v>11321200</v>
      </c>
      <c r="C25" s="16" t="s">
        <v>20</v>
      </c>
      <c r="D25" s="12">
        <v>100</v>
      </c>
      <c r="E25" s="13">
        <v>82.077200000000005</v>
      </c>
      <c r="F25" s="14">
        <v>500</v>
      </c>
      <c r="G25" s="14"/>
      <c r="H25" s="133">
        <v>47.8</v>
      </c>
      <c r="I25" s="134">
        <v>0</v>
      </c>
      <c r="J25" s="14">
        <v>0</v>
      </c>
      <c r="K25" s="134"/>
      <c r="L25" s="139">
        <v>0</v>
      </c>
      <c r="M25" s="140"/>
      <c r="N25" s="139">
        <v>0</v>
      </c>
      <c r="O25" s="14"/>
      <c r="P25" s="139">
        <v>0</v>
      </c>
      <c r="Q25" s="141">
        <v>0</v>
      </c>
    </row>
    <row r="26" spans="1:18" ht="25.5">
      <c r="A26" s="9">
        <v>13</v>
      </c>
      <c r="B26" s="9">
        <v>11321300</v>
      </c>
      <c r="C26" s="18" t="s">
        <v>21</v>
      </c>
      <c r="D26" s="12">
        <v>100</v>
      </c>
      <c r="E26" s="13">
        <v>37493.500110000001</v>
      </c>
      <c r="F26" s="14">
        <v>37200</v>
      </c>
      <c r="G26" s="14">
        <v>37200</v>
      </c>
      <c r="H26" s="133">
        <v>44007.199999999997</v>
      </c>
      <c r="I26" s="134">
        <v>37200</v>
      </c>
      <c r="J26" s="14">
        <v>37200</v>
      </c>
      <c r="K26" s="134"/>
      <c r="L26" s="139">
        <v>37200</v>
      </c>
      <c r="M26" s="140"/>
      <c r="N26" s="139">
        <v>37200</v>
      </c>
      <c r="O26" s="14"/>
      <c r="P26" s="139">
        <v>37200</v>
      </c>
      <c r="Q26" s="143">
        <f>+L26/I26*100</f>
        <v>100</v>
      </c>
    </row>
    <row r="27" spans="1:18">
      <c r="A27" s="9">
        <v>14</v>
      </c>
      <c r="B27" s="9">
        <v>14224200</v>
      </c>
      <c r="C27" s="18" t="s">
        <v>22</v>
      </c>
      <c r="D27" s="12">
        <v>100</v>
      </c>
      <c r="E27" s="13">
        <v>1293.9566299999999</v>
      </c>
      <c r="F27" s="14">
        <v>1300</v>
      </c>
      <c r="G27" s="14">
        <v>1300</v>
      </c>
      <c r="H27" s="133">
        <v>1516.1</v>
      </c>
      <c r="I27" s="134">
        <v>1300</v>
      </c>
      <c r="J27" s="14">
        <v>1300</v>
      </c>
      <c r="K27" s="134"/>
      <c r="L27" s="139">
        <v>1300</v>
      </c>
      <c r="M27" s="140"/>
      <c r="N27" s="139">
        <v>1300</v>
      </c>
      <c r="O27" s="14"/>
      <c r="P27" s="139">
        <v>1300</v>
      </c>
      <c r="Q27" s="143">
        <f>+L27/I27*100</f>
        <v>100</v>
      </c>
    </row>
    <row r="28" spans="1:18" ht="25.5">
      <c r="A28" s="9">
        <v>15</v>
      </c>
      <c r="B28" s="9">
        <v>14511400</v>
      </c>
      <c r="C28" s="23" t="s">
        <v>23</v>
      </c>
      <c r="D28" s="18"/>
      <c r="E28" s="13">
        <v>84.718199999999996</v>
      </c>
      <c r="F28" s="14">
        <v>70</v>
      </c>
      <c r="G28" s="14">
        <v>70</v>
      </c>
      <c r="H28" s="133">
        <v>189.9</v>
      </c>
      <c r="I28" s="134">
        <v>70</v>
      </c>
      <c r="J28" s="14">
        <v>70</v>
      </c>
      <c r="K28" s="135">
        <v>278.7</v>
      </c>
      <c r="L28" s="142">
        <v>278.7</v>
      </c>
      <c r="M28" s="137">
        <v>325.39999999999998</v>
      </c>
      <c r="N28" s="142">
        <v>325.39999999999998</v>
      </c>
      <c r="O28" s="15">
        <v>332.7</v>
      </c>
      <c r="P28" s="142">
        <v>332.7</v>
      </c>
      <c r="Q28" s="143">
        <f>+L28/I28*100</f>
        <v>398.14285714285711</v>
      </c>
    </row>
    <row r="29" spans="1:18">
      <c r="A29" s="9">
        <v>16</v>
      </c>
      <c r="B29" s="16">
        <v>11611200</v>
      </c>
      <c r="C29" s="18" t="s">
        <v>24</v>
      </c>
      <c r="D29" s="18"/>
      <c r="E29" s="13">
        <v>2.5999999999999999E-2</v>
      </c>
      <c r="F29" s="14"/>
      <c r="G29" s="14"/>
      <c r="H29" s="133">
        <v>2.5999999999999999E-2</v>
      </c>
      <c r="I29" s="134"/>
      <c r="J29" s="14"/>
      <c r="K29" s="134"/>
      <c r="L29" s="139"/>
      <c r="M29" s="140"/>
      <c r="N29" s="139"/>
      <c r="O29" s="14"/>
      <c r="P29" s="139"/>
      <c r="Q29" s="141"/>
    </row>
    <row r="30" spans="1:18" ht="13.5" customHeight="1">
      <c r="A30" s="9"/>
      <c r="B30" s="19"/>
      <c r="C30" s="20" t="s">
        <v>25</v>
      </c>
      <c r="D30" s="20"/>
      <c r="E30" s="24">
        <f>SUM(E20:E29)</f>
        <v>155696.06561000002</v>
      </c>
      <c r="F30" s="24">
        <f t="shared" ref="F30:G30" si="2">SUM(F20:F28)</f>
        <v>162170</v>
      </c>
      <c r="G30" s="24">
        <f t="shared" si="2"/>
        <v>134270</v>
      </c>
      <c r="H30" s="149">
        <f>SUM(H20:H29)</f>
        <v>144426.826</v>
      </c>
      <c r="I30" s="149">
        <f t="shared" ref="I30:P30" si="3">SUM(I20:I28)</f>
        <v>134270</v>
      </c>
      <c r="J30" s="24">
        <f t="shared" si="3"/>
        <v>134270</v>
      </c>
      <c r="K30" s="149">
        <f t="shared" si="3"/>
        <v>278.7</v>
      </c>
      <c r="L30" s="150">
        <f t="shared" si="3"/>
        <v>134478.70000000001</v>
      </c>
      <c r="M30" s="151">
        <f t="shared" si="3"/>
        <v>325.39999999999998</v>
      </c>
      <c r="N30" s="150">
        <f t="shared" si="3"/>
        <v>134525.4</v>
      </c>
      <c r="O30" s="24">
        <f t="shared" si="3"/>
        <v>332.7</v>
      </c>
      <c r="P30" s="150">
        <f t="shared" si="3"/>
        <v>134532.70000000001</v>
      </c>
      <c r="Q30" s="138">
        <f>+L30/I30*100</f>
        <v>100.15543308259478</v>
      </c>
      <c r="R30" s="25"/>
    </row>
    <row r="31" spans="1:18" ht="13.5" customHeight="1">
      <c r="A31" s="9"/>
      <c r="B31" s="9"/>
      <c r="C31" s="26" t="s">
        <v>26</v>
      </c>
      <c r="D31" s="26"/>
      <c r="E31" s="21">
        <f t="shared" ref="E31:J31" si="4">E30+E19</f>
        <v>840084.20191000006</v>
      </c>
      <c r="F31" s="22">
        <f t="shared" si="4"/>
        <v>827829.4</v>
      </c>
      <c r="G31" s="22">
        <f t="shared" si="4"/>
        <v>894929.4</v>
      </c>
      <c r="H31" s="145">
        <f t="shared" si="4"/>
        <v>932880.92600000009</v>
      </c>
      <c r="I31" s="146">
        <f t="shared" si="4"/>
        <v>1052206</v>
      </c>
      <c r="J31" s="22">
        <f t="shared" si="4"/>
        <v>1095206</v>
      </c>
      <c r="K31" s="146">
        <f>K30+K19</f>
        <v>1267361.8999999999</v>
      </c>
      <c r="L31" s="147">
        <f t="shared" ref="L31:P31" si="5">L30+L19</f>
        <v>1401561.9</v>
      </c>
      <c r="M31" s="148">
        <f>M30+M19</f>
        <v>1500069.6999999997</v>
      </c>
      <c r="N31" s="147">
        <f t="shared" si="5"/>
        <v>1634269.6999999997</v>
      </c>
      <c r="O31" s="22">
        <f>O30+O19</f>
        <v>1721550.9</v>
      </c>
      <c r="P31" s="147">
        <f t="shared" si="5"/>
        <v>1855750.9</v>
      </c>
      <c r="Q31" s="138">
        <f>+L31/I31*100</f>
        <v>133.20223416327218</v>
      </c>
    </row>
    <row r="32" spans="1:18" s="29" customFormat="1">
      <c r="A32" s="9">
        <v>17</v>
      </c>
      <c r="B32" s="10">
        <v>14152100</v>
      </c>
      <c r="C32" s="19" t="s">
        <v>27</v>
      </c>
      <c r="D32" s="27">
        <v>100</v>
      </c>
      <c r="E32" s="28">
        <f t="shared" ref="E32" si="6">SUM(E33:E36)</f>
        <v>48137.441399999996</v>
      </c>
      <c r="F32" s="28">
        <f>SUM(F33:F36)</f>
        <v>59916.860799999995</v>
      </c>
      <c r="G32" s="28">
        <f>SUM(G33:G36)</f>
        <v>64616.860799999995</v>
      </c>
      <c r="H32" s="152">
        <v>72960.7</v>
      </c>
      <c r="I32" s="152">
        <f>SUM(I33:I36)</f>
        <v>90718.799999999988</v>
      </c>
      <c r="J32" s="28">
        <f>SUM(J33:J36)</f>
        <v>97718.799999999988</v>
      </c>
      <c r="K32" s="152"/>
      <c r="L32" s="153">
        <f>SUM(L33:L36)</f>
        <v>90718.799999999988</v>
      </c>
      <c r="M32" s="154"/>
      <c r="N32" s="153">
        <f>SUM(N33:N36)</f>
        <v>90718.799999999988</v>
      </c>
      <c r="O32" s="28"/>
      <c r="P32" s="153">
        <f>SUM(P33:P36)</f>
        <v>90718.799999999988</v>
      </c>
      <c r="Q32" s="143">
        <f>+L32/I32*100</f>
        <v>100</v>
      </c>
      <c r="R32" s="30"/>
    </row>
    <row r="33" spans="1:17">
      <c r="A33" s="9"/>
      <c r="B33" s="9"/>
      <c r="C33" s="155" t="s">
        <v>28</v>
      </c>
      <c r="D33" s="12">
        <v>100</v>
      </c>
      <c r="E33" s="32">
        <f>1144.873+1574.38+1719.034+1728.257+2241.12+2257.05+2365.534+2112.928+2564.602+2500+2500+2500</f>
        <v>25207.777999999998</v>
      </c>
      <c r="F33" s="31">
        <f>29400+400</f>
        <v>29800</v>
      </c>
      <c r="G33" s="31">
        <f>29400+400+2700</f>
        <v>32500</v>
      </c>
      <c r="H33" s="156"/>
      <c r="I33" s="156">
        <f>42500+3000</f>
        <v>45500</v>
      </c>
      <c r="J33" s="31">
        <f>42500+3000+7000</f>
        <v>52500</v>
      </c>
      <c r="K33" s="156"/>
      <c r="L33" s="157">
        <f>42500+3000</f>
        <v>45500</v>
      </c>
      <c r="M33" s="158"/>
      <c r="N33" s="157">
        <f>42500+3000</f>
        <v>45500</v>
      </c>
      <c r="O33" s="31"/>
      <c r="P33" s="157">
        <f>42500+3000</f>
        <v>45500</v>
      </c>
      <c r="Q33" s="143">
        <f t="shared" ref="Q33:Q71" si="7">+L33/I33*100</f>
        <v>100</v>
      </c>
    </row>
    <row r="34" spans="1:17">
      <c r="A34" s="9"/>
      <c r="B34" s="9"/>
      <c r="C34" s="159" t="s">
        <v>29</v>
      </c>
      <c r="D34" s="160">
        <v>100</v>
      </c>
      <c r="E34" s="161">
        <f>716.745+737.891+771.011+719.676+773.59+792.188+748.9861+732.1913+1027.893+793.668+1034.663+1800+1800+1800</f>
        <v>14248.502399999999</v>
      </c>
      <c r="F34" s="162">
        <f>6465.516+1048.32</f>
        <v>7513.8359999999993</v>
      </c>
      <c r="G34" s="162">
        <f>6465.516+1048.32+2000</f>
        <v>9513.8359999999993</v>
      </c>
      <c r="H34" s="163"/>
      <c r="I34" s="163">
        <v>8918.9</v>
      </c>
      <c r="J34" s="162">
        <v>8918.9</v>
      </c>
      <c r="K34" s="163"/>
      <c r="L34" s="164">
        <v>8918.9</v>
      </c>
      <c r="M34" s="165"/>
      <c r="N34" s="164">
        <v>8918.9</v>
      </c>
      <c r="O34" s="162"/>
      <c r="P34" s="164">
        <v>8918.9</v>
      </c>
      <c r="Q34" s="143">
        <f t="shared" si="7"/>
        <v>100</v>
      </c>
    </row>
    <row r="35" spans="1:17">
      <c r="A35" s="9"/>
      <c r="B35" s="9"/>
      <c r="C35" s="159" t="s">
        <v>30</v>
      </c>
      <c r="D35" s="160">
        <v>100</v>
      </c>
      <c r="E35" s="161">
        <f>570.864+586.804+594.144+567.484+592.124+567.849+591.089+569.593+580.55+207.746+200+500+250.799</f>
        <v>6379.0460000000003</v>
      </c>
      <c r="F35" s="162">
        <f>2157.96+6958.0896</f>
        <v>9116.0496000000003</v>
      </c>
      <c r="G35" s="162">
        <f>2157.96+6958.0896</f>
        <v>9116.0496000000003</v>
      </c>
      <c r="H35" s="163"/>
      <c r="I35" s="163">
        <v>20359</v>
      </c>
      <c r="J35" s="162">
        <v>20359</v>
      </c>
      <c r="K35" s="163"/>
      <c r="L35" s="164">
        <v>20359</v>
      </c>
      <c r="M35" s="165"/>
      <c r="N35" s="164">
        <v>20359</v>
      </c>
      <c r="O35" s="162"/>
      <c r="P35" s="164">
        <v>20359</v>
      </c>
      <c r="Q35" s="143">
        <f t="shared" si="7"/>
        <v>100</v>
      </c>
    </row>
    <row r="36" spans="1:17">
      <c r="A36" s="9"/>
      <c r="B36" s="9"/>
      <c r="C36" s="159" t="s">
        <v>31</v>
      </c>
      <c r="D36" s="160"/>
      <c r="E36" s="161">
        <f>430.688+250.23+233.95+105.47+160.35+152.67+237.952+218.085+364.11+48.61+100</f>
        <v>2302.1150000000002</v>
      </c>
      <c r="F36" s="162">
        <f>1435.356+4859.6652+7191.954</f>
        <v>13486.975200000001</v>
      </c>
      <c r="G36" s="162">
        <f>1435.356+4859.6652+7191.954</f>
        <v>13486.975200000001</v>
      </c>
      <c r="H36" s="163"/>
      <c r="I36" s="163">
        <v>15940.9</v>
      </c>
      <c r="J36" s="162">
        <v>15940.9</v>
      </c>
      <c r="K36" s="163"/>
      <c r="L36" s="164">
        <v>15940.9</v>
      </c>
      <c r="M36" s="165"/>
      <c r="N36" s="164">
        <v>15940.9</v>
      </c>
      <c r="O36" s="162"/>
      <c r="P36" s="164">
        <v>15940.9</v>
      </c>
      <c r="Q36" s="143">
        <f t="shared" si="7"/>
        <v>100</v>
      </c>
    </row>
    <row r="37" spans="1:17" s="29" customFormat="1">
      <c r="A37" s="9">
        <v>18</v>
      </c>
      <c r="B37" s="33">
        <v>14152200</v>
      </c>
      <c r="C37" s="166" t="s">
        <v>32</v>
      </c>
      <c r="D37" s="38"/>
      <c r="E37" s="34">
        <v>52.295999999999999</v>
      </c>
      <c r="F37" s="35">
        <v>600</v>
      </c>
      <c r="G37" s="35">
        <v>600</v>
      </c>
      <c r="H37" s="167">
        <v>1088.3</v>
      </c>
      <c r="I37" s="167">
        <v>1000</v>
      </c>
      <c r="J37" s="35">
        <v>1000</v>
      </c>
      <c r="K37" s="167"/>
      <c r="L37" s="168">
        <v>1000</v>
      </c>
      <c r="M37" s="169"/>
      <c r="N37" s="168">
        <v>1000</v>
      </c>
      <c r="O37" s="35"/>
      <c r="P37" s="168">
        <v>1000</v>
      </c>
      <c r="Q37" s="143">
        <f t="shared" si="7"/>
        <v>100</v>
      </c>
    </row>
    <row r="38" spans="1:17" s="29" customFormat="1" ht="25.5">
      <c r="A38" s="9">
        <v>19</v>
      </c>
      <c r="B38" s="9">
        <v>14152600</v>
      </c>
      <c r="C38" s="18" t="s">
        <v>33</v>
      </c>
      <c r="D38" s="38">
        <v>100</v>
      </c>
      <c r="E38" s="36">
        <v>4565.0940000000001</v>
      </c>
      <c r="F38" s="37">
        <f>5500+200</f>
        <v>5700</v>
      </c>
      <c r="G38" s="37">
        <f>5500+200</f>
        <v>5700</v>
      </c>
      <c r="H38" s="170">
        <v>5886.1</v>
      </c>
      <c r="I38" s="170">
        <v>5500</v>
      </c>
      <c r="J38" s="37">
        <v>5500</v>
      </c>
      <c r="K38" s="170"/>
      <c r="L38" s="171">
        <v>5500</v>
      </c>
      <c r="M38" s="172"/>
      <c r="N38" s="171">
        <v>5500</v>
      </c>
      <c r="O38" s="37"/>
      <c r="P38" s="171">
        <v>5500</v>
      </c>
      <c r="Q38" s="143">
        <f t="shared" si="7"/>
        <v>100</v>
      </c>
    </row>
    <row r="39" spans="1:17" s="29" customFormat="1" ht="25.5">
      <c r="A39" s="9">
        <v>20</v>
      </c>
      <c r="B39" s="9">
        <v>14211200</v>
      </c>
      <c r="C39" s="18" t="s">
        <v>34</v>
      </c>
      <c r="D39" s="38">
        <v>100</v>
      </c>
      <c r="E39" s="13">
        <v>11098.054099999999</v>
      </c>
      <c r="F39" s="48">
        <f>F40+F41</f>
        <v>17326.031999999999</v>
      </c>
      <c r="G39" s="39">
        <f>G40+G41</f>
        <v>18326.031999999999</v>
      </c>
      <c r="H39" s="173">
        <v>21878.799999999999</v>
      </c>
      <c r="I39" s="173">
        <f t="shared" ref="I39:J39" si="8">I40+I41</f>
        <v>27325.599999999999</v>
      </c>
      <c r="J39" s="39">
        <f t="shared" si="8"/>
        <v>27325.599999999999</v>
      </c>
      <c r="K39" s="173"/>
      <c r="L39" s="174">
        <f t="shared" ref="L39" si="9">L40+L41</f>
        <v>27325.599999999999</v>
      </c>
      <c r="M39" s="175"/>
      <c r="N39" s="174">
        <f t="shared" ref="N39" si="10">N40+N41</f>
        <v>27325.599999999999</v>
      </c>
      <c r="O39" s="39"/>
      <c r="P39" s="174">
        <f t="shared" ref="P39" si="11">P40+P41</f>
        <v>27325.599999999999</v>
      </c>
      <c r="Q39" s="143">
        <f t="shared" si="7"/>
        <v>100</v>
      </c>
    </row>
    <row r="40" spans="1:17">
      <c r="A40" s="9"/>
      <c r="B40" s="9"/>
      <c r="C40" s="40" t="s">
        <v>35</v>
      </c>
      <c r="D40" s="12"/>
      <c r="E40" s="13"/>
      <c r="F40" s="14">
        <v>0</v>
      </c>
      <c r="G40" s="14">
        <v>0</v>
      </c>
      <c r="H40" s="134"/>
      <c r="I40" s="134">
        <v>0</v>
      </c>
      <c r="J40" s="14">
        <v>0</v>
      </c>
      <c r="K40" s="134"/>
      <c r="L40" s="139">
        <v>0</v>
      </c>
      <c r="M40" s="140"/>
      <c r="N40" s="139">
        <v>0</v>
      </c>
      <c r="O40" s="14"/>
      <c r="P40" s="139">
        <v>0</v>
      </c>
      <c r="Q40" s="143"/>
    </row>
    <row r="41" spans="1:17">
      <c r="A41" s="9"/>
      <c r="B41" s="9"/>
      <c r="C41" s="176" t="s">
        <v>29</v>
      </c>
      <c r="D41" s="177"/>
      <c r="E41" s="178"/>
      <c r="F41" s="179">
        <f>6918.84+4362.6+1076.592+600+360+1008+3000</f>
        <v>17326.031999999999</v>
      </c>
      <c r="G41" s="179">
        <f>6918.84+4362.6+1076.592+600+360+1008+3000+1000</f>
        <v>18326.031999999999</v>
      </c>
      <c r="H41" s="180"/>
      <c r="I41" s="180">
        <v>27325.599999999999</v>
      </c>
      <c r="J41" s="179">
        <v>27325.599999999999</v>
      </c>
      <c r="K41" s="180"/>
      <c r="L41" s="181">
        <v>27325.599999999999</v>
      </c>
      <c r="M41" s="182"/>
      <c r="N41" s="181">
        <v>27325.599999999999</v>
      </c>
      <c r="O41" s="179"/>
      <c r="P41" s="181">
        <v>27325.599999999999</v>
      </c>
      <c r="Q41" s="143">
        <f t="shared" si="7"/>
        <v>100</v>
      </c>
    </row>
    <row r="42" spans="1:17" s="29" customFormat="1">
      <c r="A42" s="9">
        <v>21</v>
      </c>
      <c r="B42" s="9">
        <v>14211900</v>
      </c>
      <c r="C42" s="18" t="s">
        <v>36</v>
      </c>
      <c r="D42" s="38"/>
      <c r="E42" s="13">
        <v>162.65799999999999</v>
      </c>
      <c r="F42" s="14"/>
      <c r="G42" s="14"/>
      <c r="H42" s="134">
        <v>-121.8</v>
      </c>
      <c r="I42" s="134"/>
      <c r="J42" s="14"/>
      <c r="K42" s="134"/>
      <c r="L42" s="139"/>
      <c r="M42" s="140"/>
      <c r="N42" s="139"/>
      <c r="O42" s="14"/>
      <c r="P42" s="139"/>
      <c r="Q42" s="143"/>
    </row>
    <row r="43" spans="1:17" s="29" customFormat="1">
      <c r="A43" s="9">
        <v>22</v>
      </c>
      <c r="B43" s="9">
        <v>14224300</v>
      </c>
      <c r="C43" s="16" t="s">
        <v>37</v>
      </c>
      <c r="D43" s="38">
        <v>100</v>
      </c>
      <c r="E43" s="13">
        <v>13943.658799999999</v>
      </c>
      <c r="F43" s="48">
        <f>F44+F45</f>
        <v>16144</v>
      </c>
      <c r="G43" s="39">
        <f>G44+G45</f>
        <v>20292.900000000001</v>
      </c>
      <c r="H43" s="173">
        <v>18986.5</v>
      </c>
      <c r="I43" s="173">
        <f t="shared" ref="I43:J43" si="12">I44+I45</f>
        <v>21000</v>
      </c>
      <c r="J43" s="39">
        <f t="shared" si="12"/>
        <v>21000</v>
      </c>
      <c r="K43" s="173"/>
      <c r="L43" s="174">
        <f t="shared" ref="L43" si="13">L44+L45</f>
        <v>18000</v>
      </c>
      <c r="M43" s="175"/>
      <c r="N43" s="174">
        <f t="shared" ref="N43" si="14">N44+N45</f>
        <v>18000</v>
      </c>
      <c r="O43" s="39"/>
      <c r="P43" s="174">
        <f t="shared" ref="P43" si="15">P44+P45</f>
        <v>18000</v>
      </c>
      <c r="Q43" s="143">
        <f t="shared" si="7"/>
        <v>85.714285714285708</v>
      </c>
    </row>
    <row r="44" spans="1:17">
      <c r="A44" s="9"/>
      <c r="B44" s="9"/>
      <c r="C44" s="40" t="s">
        <v>35</v>
      </c>
      <c r="D44" s="183"/>
      <c r="E44" s="41"/>
      <c r="F44" s="42">
        <f>4500+400</f>
        <v>4900</v>
      </c>
      <c r="G44" s="42">
        <f>4500+400+1148.9</f>
        <v>6048.9</v>
      </c>
      <c r="H44" s="184"/>
      <c r="I44" s="184">
        <v>8000</v>
      </c>
      <c r="J44" s="42">
        <v>8000</v>
      </c>
      <c r="K44" s="184"/>
      <c r="L44" s="185">
        <v>8000</v>
      </c>
      <c r="M44" s="186"/>
      <c r="N44" s="185">
        <v>8000</v>
      </c>
      <c r="O44" s="42"/>
      <c r="P44" s="185">
        <v>8000</v>
      </c>
      <c r="Q44" s="143">
        <f t="shared" si="7"/>
        <v>100</v>
      </c>
    </row>
    <row r="45" spans="1:17">
      <c r="A45" s="9"/>
      <c r="B45" s="9"/>
      <c r="C45" s="176" t="s">
        <v>29</v>
      </c>
      <c r="D45" s="177"/>
      <c r="E45" s="178"/>
      <c r="F45" s="179">
        <f>240+11004</f>
        <v>11244</v>
      </c>
      <c r="G45" s="179">
        <f>240+11004+1000+2000</f>
        <v>14244</v>
      </c>
      <c r="H45" s="180"/>
      <c r="I45" s="180">
        <v>13000</v>
      </c>
      <c r="J45" s="179">
        <v>13000</v>
      </c>
      <c r="K45" s="180"/>
      <c r="L45" s="181">
        <v>10000</v>
      </c>
      <c r="M45" s="182"/>
      <c r="N45" s="181">
        <v>10000</v>
      </c>
      <c r="O45" s="179"/>
      <c r="P45" s="181">
        <v>10000</v>
      </c>
      <c r="Q45" s="143">
        <f t="shared" si="7"/>
        <v>76.923076923076934</v>
      </c>
    </row>
    <row r="46" spans="1:17" s="29" customFormat="1" ht="25.5">
      <c r="A46" s="9">
        <v>23</v>
      </c>
      <c r="B46" s="16">
        <v>14221900</v>
      </c>
      <c r="C46" s="176" t="s">
        <v>38</v>
      </c>
      <c r="D46" s="177">
        <v>100</v>
      </c>
      <c r="E46" s="178">
        <v>12458.386</v>
      </c>
      <c r="F46" s="179">
        <f>2241.121+3000+9000+2000</f>
        <v>16241.120999999999</v>
      </c>
      <c r="G46" s="179">
        <f>2241.121+3000+9000+2000</f>
        <v>16241.120999999999</v>
      </c>
      <c r="H46" s="180">
        <v>13856.8</v>
      </c>
      <c r="I46" s="180">
        <f>1800+2084.4+1700+500+864</f>
        <v>6948.4</v>
      </c>
      <c r="J46" s="179">
        <f>1800+2084.4+1700+500+864</f>
        <v>6948.4</v>
      </c>
      <c r="K46" s="180"/>
      <c r="L46" s="181">
        <f>1800+2084.4+1700+500+864</f>
        <v>6948.4</v>
      </c>
      <c r="M46" s="182"/>
      <c r="N46" s="181">
        <f>1800+2084.4+1700+500+864</f>
        <v>6948.4</v>
      </c>
      <c r="O46" s="179"/>
      <c r="P46" s="181">
        <f>1800+2084.4+1700+500+864</f>
        <v>6948.4</v>
      </c>
      <c r="Q46" s="143">
        <f t="shared" si="7"/>
        <v>100</v>
      </c>
    </row>
    <row r="47" spans="1:17" ht="38.25">
      <c r="A47" s="9">
        <v>24</v>
      </c>
      <c r="B47" s="16">
        <v>14224410</v>
      </c>
      <c r="C47" s="18" t="s">
        <v>39</v>
      </c>
      <c r="D47" s="18">
        <v>100</v>
      </c>
      <c r="E47" s="13">
        <v>2480</v>
      </c>
      <c r="F47" s="14">
        <v>1850</v>
      </c>
      <c r="G47" s="14">
        <v>1850</v>
      </c>
      <c r="H47" s="134">
        <v>1520</v>
      </c>
      <c r="I47" s="134">
        <v>1850</v>
      </c>
      <c r="J47" s="14">
        <v>1850</v>
      </c>
      <c r="K47" s="134"/>
      <c r="L47" s="139">
        <v>1850</v>
      </c>
      <c r="M47" s="140"/>
      <c r="N47" s="139">
        <v>1850</v>
      </c>
      <c r="O47" s="14"/>
      <c r="P47" s="139">
        <v>1850</v>
      </c>
      <c r="Q47" s="143">
        <f t="shared" si="7"/>
        <v>100</v>
      </c>
    </row>
    <row r="48" spans="1:17">
      <c r="A48" s="9">
        <v>25</v>
      </c>
      <c r="B48" s="16">
        <v>14151200</v>
      </c>
      <c r="C48" s="43" t="s">
        <v>40</v>
      </c>
      <c r="D48" s="12"/>
      <c r="E48" s="13">
        <v>346.01499999999999</v>
      </c>
      <c r="F48" s="14"/>
      <c r="G48" s="14"/>
      <c r="H48" s="134">
        <v>498.8</v>
      </c>
      <c r="I48" s="134"/>
      <c r="J48" s="14"/>
      <c r="K48" s="134"/>
      <c r="L48" s="139"/>
      <c r="M48" s="140"/>
      <c r="N48" s="139"/>
      <c r="O48" s="14"/>
      <c r="P48" s="139"/>
      <c r="Q48" s="143"/>
    </row>
    <row r="49" spans="1:18">
      <c r="A49" s="9">
        <v>26</v>
      </c>
      <c r="B49" s="33">
        <v>14311400</v>
      </c>
      <c r="C49" s="43" t="s">
        <v>41</v>
      </c>
      <c r="D49" s="18"/>
      <c r="E49" s="13"/>
      <c r="F49" s="17"/>
      <c r="G49" s="17"/>
      <c r="H49" s="187"/>
      <c r="I49" s="187"/>
      <c r="J49" s="17"/>
      <c r="K49" s="187"/>
      <c r="L49" s="188"/>
      <c r="M49" s="189"/>
      <c r="N49" s="188"/>
      <c r="O49" s="17"/>
      <c r="P49" s="188"/>
      <c r="Q49" s="143"/>
    </row>
    <row r="50" spans="1:18">
      <c r="A50" s="9">
        <v>27</v>
      </c>
      <c r="B50" s="33">
        <v>14311500</v>
      </c>
      <c r="C50" s="43" t="s">
        <v>42</v>
      </c>
      <c r="D50" s="18"/>
      <c r="E50" s="13"/>
      <c r="F50" s="14"/>
      <c r="G50" s="14"/>
      <c r="H50" s="134"/>
      <c r="I50" s="134"/>
      <c r="J50" s="14"/>
      <c r="K50" s="134"/>
      <c r="L50" s="139"/>
      <c r="M50" s="140"/>
      <c r="N50" s="139"/>
      <c r="O50" s="14"/>
      <c r="P50" s="139"/>
      <c r="Q50" s="143"/>
    </row>
    <row r="51" spans="1:18">
      <c r="A51" s="9">
        <v>28</v>
      </c>
      <c r="B51" s="33">
        <v>14511100</v>
      </c>
      <c r="C51" s="43" t="s">
        <v>43</v>
      </c>
      <c r="D51" s="18"/>
      <c r="E51" s="13">
        <v>1540.1107999999999</v>
      </c>
      <c r="F51" s="14"/>
      <c r="G51" s="14"/>
      <c r="H51" s="134">
        <v>1584.8</v>
      </c>
      <c r="I51" s="134"/>
      <c r="J51" s="14"/>
      <c r="K51" s="134"/>
      <c r="L51" s="139"/>
      <c r="M51" s="140"/>
      <c r="N51" s="139"/>
      <c r="O51" s="14"/>
      <c r="P51" s="139"/>
      <c r="Q51" s="143"/>
    </row>
    <row r="52" spans="1:18">
      <c r="A52" s="9">
        <v>29</v>
      </c>
      <c r="B52" s="190">
        <v>14311410</v>
      </c>
      <c r="C52" s="44" t="s">
        <v>41</v>
      </c>
      <c r="D52" s="18"/>
      <c r="E52" s="13">
        <v>36</v>
      </c>
      <c r="F52" s="14"/>
      <c r="G52" s="14"/>
      <c r="H52" s="134">
        <v>367.5</v>
      </c>
      <c r="I52" s="134"/>
      <c r="J52" s="14"/>
      <c r="K52" s="134"/>
      <c r="L52" s="139"/>
      <c r="M52" s="140"/>
      <c r="N52" s="139"/>
      <c r="O52" s="14"/>
      <c r="P52" s="139"/>
      <c r="Q52" s="143"/>
    </row>
    <row r="53" spans="1:18">
      <c r="A53" s="9">
        <v>30</v>
      </c>
      <c r="B53" s="191">
        <v>31121100</v>
      </c>
      <c r="C53" s="192" t="s">
        <v>44</v>
      </c>
      <c r="D53" s="18"/>
      <c r="E53" s="13"/>
      <c r="F53" s="14"/>
      <c r="G53" s="14"/>
      <c r="H53" s="134"/>
      <c r="I53" s="134"/>
      <c r="J53" s="14"/>
      <c r="K53" s="134"/>
      <c r="L53" s="139"/>
      <c r="M53" s="140"/>
      <c r="N53" s="139"/>
      <c r="O53" s="14"/>
      <c r="P53" s="139"/>
      <c r="Q53" s="143"/>
    </row>
    <row r="54" spans="1:18">
      <c r="A54" s="9">
        <v>31</v>
      </c>
      <c r="B54" s="191">
        <v>31112120</v>
      </c>
      <c r="C54" s="193" t="s">
        <v>45</v>
      </c>
      <c r="D54" s="194"/>
      <c r="E54" s="195"/>
      <c r="F54" s="196">
        <v>1570</v>
      </c>
      <c r="G54" s="196">
        <v>1570</v>
      </c>
      <c r="H54" s="197">
        <v>573.6</v>
      </c>
      <c r="I54" s="197">
        <f>500+7.2</f>
        <v>507.2</v>
      </c>
      <c r="J54" s="196">
        <f>500+7.2</f>
        <v>507.2</v>
      </c>
      <c r="K54" s="197"/>
      <c r="L54" s="198">
        <f>500+7.2</f>
        <v>507.2</v>
      </c>
      <c r="M54" s="199"/>
      <c r="N54" s="198">
        <f>500+7.2</f>
        <v>507.2</v>
      </c>
      <c r="O54" s="196"/>
      <c r="P54" s="198">
        <f>500+7.2</f>
        <v>507.2</v>
      </c>
      <c r="Q54" s="143">
        <f t="shared" si="7"/>
        <v>100</v>
      </c>
    </row>
    <row r="55" spans="1:18">
      <c r="A55" s="9">
        <v>32</v>
      </c>
      <c r="B55" s="9">
        <v>31112190</v>
      </c>
      <c r="C55" s="192" t="s">
        <v>46</v>
      </c>
      <c r="D55" s="200"/>
      <c r="E55" s="13">
        <v>1780.951</v>
      </c>
      <c r="F55" s="14"/>
      <c r="G55" s="14"/>
      <c r="H55" s="133"/>
      <c r="I55" s="134"/>
      <c r="J55" s="14"/>
      <c r="K55" s="134"/>
      <c r="L55" s="139"/>
      <c r="M55" s="140"/>
      <c r="N55" s="139"/>
      <c r="O55" s="14"/>
      <c r="P55" s="139"/>
      <c r="Q55" s="143"/>
    </row>
    <row r="56" spans="1:18">
      <c r="A56" s="9">
        <v>33</v>
      </c>
      <c r="B56" s="33">
        <v>31121130</v>
      </c>
      <c r="C56" s="44" t="s">
        <v>47</v>
      </c>
      <c r="D56" s="18"/>
      <c r="E56" s="13"/>
      <c r="F56" s="14"/>
      <c r="G56" s="14"/>
      <c r="H56" s="133"/>
      <c r="I56" s="134"/>
      <c r="J56" s="14"/>
      <c r="K56" s="134"/>
      <c r="L56" s="139"/>
      <c r="M56" s="140"/>
      <c r="N56" s="139"/>
      <c r="O56" s="14"/>
      <c r="P56" s="139"/>
      <c r="Q56" s="143"/>
    </row>
    <row r="57" spans="1:18">
      <c r="A57" s="9">
        <v>34</v>
      </c>
      <c r="B57" s="33">
        <v>31121190</v>
      </c>
      <c r="C57" s="43" t="s">
        <v>48</v>
      </c>
      <c r="D57" s="18"/>
      <c r="E57" s="13"/>
      <c r="F57" s="14"/>
      <c r="G57" s="14"/>
      <c r="H57" s="133"/>
      <c r="I57" s="134"/>
      <c r="J57" s="14"/>
      <c r="K57" s="134"/>
      <c r="L57" s="139"/>
      <c r="M57" s="140"/>
      <c r="N57" s="139"/>
      <c r="O57" s="14"/>
      <c r="P57" s="139"/>
      <c r="Q57" s="143"/>
    </row>
    <row r="58" spans="1:18" ht="25.5">
      <c r="A58" s="9"/>
      <c r="B58" s="9"/>
      <c r="C58" s="45" t="s">
        <v>49</v>
      </c>
      <c r="D58" s="45"/>
      <c r="E58" s="46">
        <f t="shared" ref="E58" si="16">SUM(E32:E57)-E32</f>
        <v>96600.665100000027</v>
      </c>
      <c r="F58" s="46">
        <f>SUM(F32:F57)-F32-F43-F39</f>
        <v>119348.01379999999</v>
      </c>
      <c r="G58" s="46">
        <f>SUM(G32:G57)-G32-G43-G39</f>
        <v>129196.91379999998</v>
      </c>
      <c r="H58" s="201">
        <f>SUM(H32:H57)</f>
        <v>139080.09999999998</v>
      </c>
      <c r="I58" s="201">
        <f>SUM(I32:I57)-I32-I43-I39</f>
        <v>154850.00000000003</v>
      </c>
      <c r="J58" s="46">
        <f>SUM(J32:J57)-J32-J43-J39</f>
        <v>161850.00000000003</v>
      </c>
      <c r="K58" s="201">
        <f>SUM(K32:K57)</f>
        <v>0</v>
      </c>
      <c r="L58" s="202">
        <f>SUM(L32:L57)-L32-L43-L39</f>
        <v>151850.00000000003</v>
      </c>
      <c r="M58" s="203">
        <f>SUM(M32:M57)</f>
        <v>0</v>
      </c>
      <c r="N58" s="202">
        <f>SUM(N32:N57)-N32-N43-N39</f>
        <v>151850.00000000003</v>
      </c>
      <c r="O58" s="46">
        <f>SUM(O32:O57)</f>
        <v>0</v>
      </c>
      <c r="P58" s="202">
        <f>SUM(P32:P57)-P32-P43-P39</f>
        <v>151850.00000000003</v>
      </c>
      <c r="Q58" s="138">
        <f t="shared" si="7"/>
        <v>98.062641265741036</v>
      </c>
    </row>
    <row r="59" spans="1:18">
      <c r="A59" s="9"/>
      <c r="B59" s="9"/>
      <c r="C59" s="204" t="s">
        <v>50</v>
      </c>
      <c r="D59" s="204"/>
      <c r="E59" s="205">
        <f t="shared" ref="E59:P59" si="17">E58+E31</f>
        <v>936684.86701000005</v>
      </c>
      <c r="F59" s="48">
        <f t="shared" si="17"/>
        <v>947177.41379999998</v>
      </c>
      <c r="G59" s="48">
        <f t="shared" si="17"/>
        <v>1024126.3138</v>
      </c>
      <c r="H59" s="206">
        <f t="shared" si="17"/>
        <v>1071961.0260000001</v>
      </c>
      <c r="I59" s="207">
        <f t="shared" si="17"/>
        <v>1207056</v>
      </c>
      <c r="J59" s="48">
        <f t="shared" si="17"/>
        <v>1257056</v>
      </c>
      <c r="K59" s="207">
        <f t="shared" si="17"/>
        <v>1267361.8999999999</v>
      </c>
      <c r="L59" s="208">
        <f>L58+L31</f>
        <v>1553411.9</v>
      </c>
      <c r="M59" s="47">
        <f t="shared" si="17"/>
        <v>1500069.6999999997</v>
      </c>
      <c r="N59" s="208">
        <f t="shared" si="17"/>
        <v>1786119.6999999997</v>
      </c>
      <c r="O59" s="48">
        <f t="shared" si="17"/>
        <v>1721550.9</v>
      </c>
      <c r="P59" s="208">
        <f t="shared" si="17"/>
        <v>2007600.9</v>
      </c>
      <c r="Q59" s="138">
        <f t="shared" si="7"/>
        <v>128.69426936281332</v>
      </c>
      <c r="R59" s="25"/>
    </row>
    <row r="60" spans="1:18" ht="13.5">
      <c r="A60" s="9"/>
      <c r="B60" s="9"/>
      <c r="C60" s="209" t="s">
        <v>51</v>
      </c>
      <c r="D60" s="209"/>
      <c r="E60" s="49"/>
      <c r="F60" s="50"/>
      <c r="G60" s="50"/>
      <c r="H60" s="210"/>
      <c r="I60" s="211"/>
      <c r="J60" s="50"/>
      <c r="K60" s="211"/>
      <c r="L60" s="212"/>
      <c r="M60" s="213"/>
      <c r="N60" s="212"/>
      <c r="O60" s="50"/>
      <c r="P60" s="212"/>
      <c r="Q60" s="143"/>
    </row>
    <row r="61" spans="1:18" ht="22.5" customHeight="1">
      <c r="A61" s="9">
        <v>35</v>
      </c>
      <c r="B61" s="9">
        <v>14232400</v>
      </c>
      <c r="C61" s="18" t="s">
        <v>52</v>
      </c>
      <c r="D61" s="18"/>
      <c r="E61" s="49">
        <v>76362.425000000003</v>
      </c>
      <c r="F61" s="50">
        <f>132321.9+0.1</f>
        <v>132322</v>
      </c>
      <c r="G61" s="50">
        <f>132321.9+0.1+180.6</f>
        <v>132502.6</v>
      </c>
      <c r="H61" s="210">
        <v>107059</v>
      </c>
      <c r="I61" s="211">
        <f>149925+721.9</f>
        <v>150646.9</v>
      </c>
      <c r="J61" s="50">
        <f>149925+721.9</f>
        <v>150646.9</v>
      </c>
      <c r="K61" s="211"/>
      <c r="L61" s="212">
        <f>149925+721.9</f>
        <v>150646.9</v>
      </c>
      <c r="M61" s="213"/>
      <c r="N61" s="212">
        <f>149925+721.9+5000</f>
        <v>155646.9</v>
      </c>
      <c r="O61" s="50"/>
      <c r="P61" s="212">
        <f>149925+721.9+10000</f>
        <v>160646.9</v>
      </c>
      <c r="Q61" s="143">
        <f t="shared" si="7"/>
        <v>100</v>
      </c>
    </row>
    <row r="62" spans="1:18" ht="22.5" customHeight="1">
      <c r="A62" s="9">
        <v>36</v>
      </c>
      <c r="B62" s="9">
        <v>14232900</v>
      </c>
      <c r="C62" s="18" t="s">
        <v>53</v>
      </c>
      <c r="D62" s="18"/>
      <c r="E62" s="49">
        <v>1993.136</v>
      </c>
      <c r="F62" s="50">
        <v>2000</v>
      </c>
      <c r="G62" s="50">
        <f>2000+100</f>
        <v>2100</v>
      </c>
      <c r="H62" s="210">
        <v>2250.1999999999998</v>
      </c>
      <c r="I62" s="211">
        <v>2000</v>
      </c>
      <c r="J62" s="50">
        <v>2000</v>
      </c>
      <c r="K62" s="214"/>
      <c r="L62" s="212">
        <v>2000</v>
      </c>
      <c r="M62" s="215"/>
      <c r="N62" s="212">
        <v>2000</v>
      </c>
      <c r="O62" s="51"/>
      <c r="P62" s="212">
        <v>2000</v>
      </c>
      <c r="Q62" s="143">
        <f t="shared" si="7"/>
        <v>100</v>
      </c>
    </row>
    <row r="63" spans="1:18" ht="28.5" customHeight="1">
      <c r="A63" s="9">
        <v>37</v>
      </c>
      <c r="B63" s="9">
        <v>14236900</v>
      </c>
      <c r="C63" s="18" t="s">
        <v>54</v>
      </c>
      <c r="D63" s="18"/>
      <c r="E63" s="49">
        <v>0</v>
      </c>
      <c r="F63" s="50"/>
      <c r="G63" s="50"/>
      <c r="H63" s="210">
        <v>0</v>
      </c>
      <c r="I63" s="211"/>
      <c r="J63" s="50"/>
      <c r="K63" s="214"/>
      <c r="L63" s="212"/>
      <c r="M63" s="215"/>
      <c r="N63" s="212"/>
      <c r="O63" s="51"/>
      <c r="P63" s="212"/>
      <c r="Q63" s="143"/>
    </row>
    <row r="64" spans="1:18" ht="15.75" customHeight="1">
      <c r="A64" s="9">
        <v>38</v>
      </c>
      <c r="B64" s="9">
        <v>14238900</v>
      </c>
      <c r="C64" s="18" t="s">
        <v>55</v>
      </c>
      <c r="D64" s="18"/>
      <c r="E64" s="49">
        <v>100485.13400000001</v>
      </c>
      <c r="F64" s="50">
        <f>1580.9+347.2+100+90+(80146.1)+70+15288.4+30100</f>
        <v>127722.6</v>
      </c>
      <c r="G64" s="50">
        <v>140022.39999999999</v>
      </c>
      <c r="H64" s="210">
        <v>131403.5</v>
      </c>
      <c r="I64" s="211">
        <f>17479.7+8298.2+120000+100+360+81366.2+100</f>
        <v>227704.09999999998</v>
      </c>
      <c r="J64" s="50">
        <f>17479.7+8298.2+120000+100+360+81366.2+100</f>
        <v>227704.09999999998</v>
      </c>
      <c r="K64" s="214"/>
      <c r="L64" s="212">
        <f>17479.7+8298.2+120000+100+360+81366.2+100+16000</f>
        <v>243704.09999999998</v>
      </c>
      <c r="M64" s="215"/>
      <c r="N64" s="212">
        <f>17479.7+8298.2+120000+100+360+81366.2+100+16000</f>
        <v>243704.09999999998</v>
      </c>
      <c r="O64" s="51"/>
      <c r="P64" s="212">
        <f>17479.7+8298.2+120000+100+360+81366.2+100+16000</f>
        <v>243704.09999999998</v>
      </c>
      <c r="Q64" s="143">
        <f t="shared" si="7"/>
        <v>107.02666311234623</v>
      </c>
    </row>
    <row r="65" spans="1:18">
      <c r="A65" s="9">
        <v>39</v>
      </c>
      <c r="B65" s="9">
        <v>14411100</v>
      </c>
      <c r="C65" s="16" t="s">
        <v>56</v>
      </c>
      <c r="D65" s="16"/>
      <c r="E65" s="49">
        <v>1085.95</v>
      </c>
      <c r="F65" s="50">
        <f>100+100+100</f>
        <v>300</v>
      </c>
      <c r="G65" s="50">
        <v>420.4</v>
      </c>
      <c r="H65" s="210">
        <v>0</v>
      </c>
      <c r="I65" s="211">
        <f>100+100+100</f>
        <v>300</v>
      </c>
      <c r="J65" s="50">
        <f>100+100+100+96.3</f>
        <v>396.3</v>
      </c>
      <c r="K65" s="214"/>
      <c r="L65" s="212">
        <f>100+100+100</f>
        <v>300</v>
      </c>
      <c r="M65" s="215"/>
      <c r="N65" s="212">
        <f>100+100+100</f>
        <v>300</v>
      </c>
      <c r="O65" s="51"/>
      <c r="P65" s="212">
        <f>100+100+100</f>
        <v>300</v>
      </c>
      <c r="Q65" s="143">
        <f t="shared" si="7"/>
        <v>100</v>
      </c>
    </row>
    <row r="66" spans="1:18">
      <c r="A66" s="9">
        <v>40</v>
      </c>
      <c r="B66" s="9">
        <v>14412100</v>
      </c>
      <c r="C66" s="16" t="s">
        <v>57</v>
      </c>
      <c r="D66" s="16"/>
      <c r="E66" s="49">
        <v>900000</v>
      </c>
      <c r="F66" s="50"/>
      <c r="G66" s="50">
        <v>6680000</v>
      </c>
      <c r="H66" s="210">
        <v>6180000</v>
      </c>
      <c r="I66" s="211"/>
      <c r="J66" s="50"/>
      <c r="K66" s="214"/>
      <c r="L66" s="212"/>
      <c r="M66" s="215"/>
      <c r="N66" s="212"/>
      <c r="O66" s="51"/>
      <c r="P66" s="212"/>
      <c r="Q66" s="143"/>
    </row>
    <row r="67" spans="1:18">
      <c r="A67" s="9"/>
      <c r="B67" s="17"/>
      <c r="C67" s="19" t="s">
        <v>58</v>
      </c>
      <c r="D67" s="19"/>
      <c r="E67" s="46">
        <f>SUM(E61:E65)</f>
        <v>179926.64500000002</v>
      </c>
      <c r="F67" s="46">
        <f>SUM(F61:F65)</f>
        <v>262344.59999999998</v>
      </c>
      <c r="G67" s="46">
        <f>SUM(G61:G66)</f>
        <v>6955045.4000000004</v>
      </c>
      <c r="H67" s="201">
        <f>SUM(H61:H65)</f>
        <v>240712.7</v>
      </c>
      <c r="I67" s="201">
        <f>SUM(I61:I65)</f>
        <v>380651</v>
      </c>
      <c r="J67" s="46">
        <f>SUM(J61:J65)</f>
        <v>380747.3</v>
      </c>
      <c r="K67" s="201">
        <f t="shared" ref="K67" si="18">SUM(K61:K65)</f>
        <v>0</v>
      </c>
      <c r="L67" s="202">
        <f>SUM(L61:L65)</f>
        <v>396651</v>
      </c>
      <c r="M67" s="203">
        <f t="shared" ref="M67" si="19">SUM(M61:M65)</f>
        <v>0</v>
      </c>
      <c r="N67" s="202">
        <f>SUM(N61:N65)</f>
        <v>401651</v>
      </c>
      <c r="O67" s="46">
        <f t="shared" ref="O67" si="20">SUM(O61:O65)</f>
        <v>0</v>
      </c>
      <c r="P67" s="202">
        <f>SUM(P61:P65)</f>
        <v>406651</v>
      </c>
      <c r="Q67" s="138">
        <f t="shared" si="7"/>
        <v>104.20332535577208</v>
      </c>
    </row>
    <row r="68" spans="1:18">
      <c r="A68" s="9">
        <v>41</v>
      </c>
      <c r="B68" s="17">
        <v>13321200</v>
      </c>
      <c r="C68" s="216" t="s">
        <v>59</v>
      </c>
      <c r="D68" s="16"/>
      <c r="E68" s="52">
        <v>1056720.2290000001</v>
      </c>
      <c r="F68" s="52"/>
      <c r="G68" s="52">
        <v>264151.8</v>
      </c>
      <c r="H68" s="217">
        <v>260100.7</v>
      </c>
      <c r="I68" s="217"/>
      <c r="J68" s="52"/>
      <c r="K68" s="217"/>
      <c r="L68" s="218"/>
      <c r="M68" s="219"/>
      <c r="N68" s="218"/>
      <c r="O68" s="52"/>
      <c r="P68" s="218"/>
      <c r="Q68" s="143"/>
    </row>
    <row r="69" spans="1:18">
      <c r="A69" s="9">
        <v>42</v>
      </c>
      <c r="B69" s="17">
        <v>13321100</v>
      </c>
      <c r="C69" s="216" t="s">
        <v>60</v>
      </c>
      <c r="D69" s="16"/>
      <c r="E69" s="52">
        <v>2201.83</v>
      </c>
      <c r="F69" s="52"/>
      <c r="G69" s="52"/>
      <c r="H69" s="217"/>
      <c r="I69" s="217"/>
      <c r="J69" s="52"/>
      <c r="K69" s="217"/>
      <c r="L69" s="218"/>
      <c r="M69" s="219"/>
      <c r="N69" s="218"/>
      <c r="O69" s="52"/>
      <c r="P69" s="218"/>
      <c r="Q69" s="143"/>
    </row>
    <row r="70" spans="1:18" ht="15">
      <c r="A70" s="9">
        <v>43</v>
      </c>
      <c r="B70" s="17">
        <v>13321300</v>
      </c>
      <c r="C70" s="53" t="s">
        <v>61</v>
      </c>
      <c r="D70" s="16"/>
      <c r="E70" s="52">
        <v>18833.25604</v>
      </c>
      <c r="F70" s="52"/>
      <c r="G70" s="52"/>
      <c r="H70" s="217"/>
      <c r="I70" s="217"/>
      <c r="J70" s="52"/>
      <c r="K70" s="217"/>
      <c r="L70" s="218"/>
      <c r="M70" s="219"/>
      <c r="N70" s="218"/>
      <c r="O70" s="52"/>
      <c r="P70" s="218"/>
      <c r="Q70" s="143"/>
    </row>
    <row r="71" spans="1:18" ht="13.5" thickBot="1">
      <c r="A71" s="9"/>
      <c r="B71" s="17"/>
      <c r="C71" s="220" t="s">
        <v>62</v>
      </c>
      <c r="D71" s="220"/>
      <c r="E71" s="46">
        <f>E67+E59+E68+E69+E70+E66</f>
        <v>3094366.82705</v>
      </c>
      <c r="F71" s="46">
        <f>F67+F59</f>
        <v>1209522.0137999998</v>
      </c>
      <c r="G71" s="46">
        <f>G67+G59+G68</f>
        <v>8243323.5137999998</v>
      </c>
      <c r="H71" s="201">
        <f>H67+H59+H68+H69+H70+H66</f>
        <v>7752774.426</v>
      </c>
      <c r="I71" s="221">
        <f>I67+I59</f>
        <v>1587707</v>
      </c>
      <c r="J71" s="46">
        <f>J67+J59</f>
        <v>1637803.3</v>
      </c>
      <c r="K71" s="201">
        <f t="shared" ref="K71:P71" si="21">K67+K59</f>
        <v>1267361.8999999999</v>
      </c>
      <c r="L71" s="222">
        <f>L67+L59</f>
        <v>1950062.9</v>
      </c>
      <c r="M71" s="203">
        <f t="shared" ref="M71" si="22">M67+M59</f>
        <v>1500069.6999999997</v>
      </c>
      <c r="N71" s="222">
        <f t="shared" si="21"/>
        <v>2187770.6999999997</v>
      </c>
      <c r="O71" s="46">
        <f t="shared" si="21"/>
        <v>1721550.9</v>
      </c>
      <c r="P71" s="222">
        <f t="shared" si="21"/>
        <v>2414251.9</v>
      </c>
      <c r="Q71" s="138">
        <f t="shared" si="7"/>
        <v>122.82259258162873</v>
      </c>
      <c r="R71" s="25"/>
    </row>
    <row r="72" spans="1:18">
      <c r="J72" s="25"/>
      <c r="N72" s="25"/>
      <c r="P72" s="25"/>
      <c r="Q72" s="25"/>
    </row>
    <row r="73" spans="1:18">
      <c r="N73" s="25"/>
      <c r="P73" s="25"/>
      <c r="Q73" s="25"/>
    </row>
    <row r="74" spans="1:18" ht="15.75">
      <c r="B74" s="54"/>
      <c r="C74" s="55"/>
      <c r="E74" s="25"/>
      <c r="F74" s="25"/>
      <c r="G74" s="25"/>
      <c r="H74" s="25"/>
      <c r="I74" s="25"/>
      <c r="J74" s="25"/>
    </row>
    <row r="75" spans="1:18" ht="15.75">
      <c r="C75" s="271" t="s">
        <v>232</v>
      </c>
      <c r="D75" s="271"/>
      <c r="E75" s="272"/>
      <c r="F75" s="271"/>
      <c r="G75" s="271"/>
      <c r="H75" s="271"/>
      <c r="I75" s="271"/>
      <c r="J75" s="271"/>
      <c r="K75" s="271"/>
      <c r="L75" s="272" t="s">
        <v>231</v>
      </c>
    </row>
    <row r="76" spans="1:18">
      <c r="E76" s="25"/>
    </row>
    <row r="77" spans="1:18">
      <c r="L77" s="25"/>
    </row>
  </sheetData>
  <mergeCells count="18">
    <mergeCell ref="M9:N9"/>
    <mergeCell ref="O9:P9"/>
    <mergeCell ref="Q9:Q10"/>
    <mergeCell ref="K11:L11"/>
    <mergeCell ref="M11:N11"/>
    <mergeCell ref="O11:P11"/>
    <mergeCell ref="A7:P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L9"/>
  </mergeCells>
  <pageMargins left="0.39370078740157483" right="0.39370078740157483" top="0.39370078740157483" bottom="0.39370078740157483" header="0.31496062992125984" footer="0.31496062992125984"/>
  <pageSetup paperSize="9" scale="66" fitToHeight="0" orientation="landscape" horizontalDpi="120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R1679"/>
  <sheetViews>
    <sheetView tabSelected="1" view="pageBreakPreview" zoomScale="90" zoomScaleNormal="90" zoomScaleSheetLayoutView="90" workbookViewId="0">
      <selection activeCell="Z37" sqref="Z37"/>
    </sheetView>
  </sheetViews>
  <sheetFormatPr defaultColWidth="9.140625" defaultRowHeight="12.75" outlineLevelRow="1"/>
  <cols>
    <col min="1" max="1" width="4.42578125" style="56" customWidth="1"/>
    <col min="2" max="2" width="30.42578125" style="58" customWidth="1"/>
    <col min="3" max="3" width="9.42578125" style="58" customWidth="1"/>
    <col min="4" max="4" width="10.28515625" style="127" bestFit="1" customWidth="1"/>
    <col min="5" max="5" width="8.85546875" style="127" bestFit="1" customWidth="1"/>
    <col min="6" max="6" width="10.28515625" style="127" bestFit="1" customWidth="1"/>
    <col min="7" max="7" width="8.85546875" style="127" bestFit="1" customWidth="1"/>
    <col min="8" max="8" width="10.85546875" style="58" bestFit="1" customWidth="1"/>
    <col min="9" max="9" width="8.85546875" style="58" bestFit="1" customWidth="1"/>
    <col min="10" max="10" width="10.28515625" style="75" customWidth="1"/>
    <col min="11" max="11" width="9.7109375" style="58" customWidth="1"/>
    <col min="12" max="12" width="10.28515625" style="58" bestFit="1" customWidth="1"/>
    <col min="13" max="13" width="8.85546875" style="58" customWidth="1"/>
    <col min="14" max="14" width="10.28515625" style="58" bestFit="1" customWidth="1"/>
    <col min="15" max="15" width="8.85546875" style="58" customWidth="1"/>
    <col min="16" max="16" width="10.7109375" style="58" hidden="1" customWidth="1"/>
    <col min="17" max="17" width="8.7109375" style="58" hidden="1" customWidth="1"/>
    <col min="18" max="18" width="9.5703125" style="58" hidden="1" customWidth="1"/>
    <col min="19" max="19" width="8.140625" style="58" hidden="1" customWidth="1"/>
    <col min="20" max="20" width="8.28515625" style="58" hidden="1" customWidth="1"/>
    <col min="21" max="21" width="7.7109375" style="58" hidden="1" customWidth="1"/>
    <col min="22" max="23" width="10.28515625" style="58" hidden="1" customWidth="1"/>
    <col min="24" max="254" width="9.140625" style="58"/>
    <col min="255" max="255" width="4.42578125" style="58" customWidth="1"/>
    <col min="256" max="256" width="30.42578125" style="58" customWidth="1"/>
    <col min="257" max="257" width="9.42578125" style="58" customWidth="1"/>
    <col min="258" max="258" width="10.28515625" style="58" customWidth="1"/>
    <col min="259" max="259" width="9.28515625" style="58" customWidth="1"/>
    <col min="260" max="260" width="12.7109375" style="58" customWidth="1"/>
    <col min="261" max="261" width="9.7109375" style="58" customWidth="1"/>
    <col min="262" max="262" width="10.28515625" style="58" customWidth="1"/>
    <col min="263" max="263" width="10.42578125" style="58" customWidth="1"/>
    <col min="264" max="264" width="11.85546875" style="58" customWidth="1"/>
    <col min="265" max="265" width="8.7109375" style="58" customWidth="1"/>
    <col min="266" max="266" width="12.28515625" style="58" customWidth="1"/>
    <col min="267" max="267" width="10.7109375" style="58" customWidth="1"/>
    <col min="268" max="268" width="11.28515625" style="58" customWidth="1"/>
    <col min="269" max="269" width="8.85546875" style="58" bestFit="1" customWidth="1"/>
    <col min="270" max="270" width="10.85546875" style="58" customWidth="1"/>
    <col min="271" max="271" width="8.85546875" style="58" bestFit="1" customWidth="1"/>
    <col min="272" max="272" width="10.7109375" style="58" customWidth="1"/>
    <col min="273" max="273" width="8.7109375" style="58" customWidth="1"/>
    <col min="274" max="274" width="9.5703125" style="58" customWidth="1"/>
    <col min="275" max="275" width="8.140625" style="58" customWidth="1"/>
    <col min="276" max="276" width="8.28515625" style="58" customWidth="1"/>
    <col min="277" max="277" width="7.7109375" style="58" customWidth="1"/>
    <col min="278" max="279" width="10.28515625" style="58" bestFit="1" customWidth="1"/>
    <col min="280" max="510" width="9.140625" style="58"/>
    <col min="511" max="511" width="4.42578125" style="58" customWidth="1"/>
    <col min="512" max="512" width="30.42578125" style="58" customWidth="1"/>
    <col min="513" max="513" width="9.42578125" style="58" customWidth="1"/>
    <col min="514" max="514" width="10.28515625" style="58" customWidth="1"/>
    <col min="515" max="515" width="9.28515625" style="58" customWidth="1"/>
    <col min="516" max="516" width="12.7109375" style="58" customWidth="1"/>
    <col min="517" max="517" width="9.7109375" style="58" customWidth="1"/>
    <col min="518" max="518" width="10.28515625" style="58" customWidth="1"/>
    <col min="519" max="519" width="10.42578125" style="58" customWidth="1"/>
    <col min="520" max="520" width="11.85546875" style="58" customWidth="1"/>
    <col min="521" max="521" width="8.7109375" style="58" customWidth="1"/>
    <col min="522" max="522" width="12.28515625" style="58" customWidth="1"/>
    <col min="523" max="523" width="10.7109375" style="58" customWidth="1"/>
    <col min="524" max="524" width="11.28515625" style="58" customWidth="1"/>
    <col min="525" max="525" width="8.85546875" style="58" bestFit="1" customWidth="1"/>
    <col min="526" max="526" width="10.85546875" style="58" customWidth="1"/>
    <col min="527" max="527" width="8.85546875" style="58" bestFit="1" customWidth="1"/>
    <col min="528" max="528" width="10.7109375" style="58" customWidth="1"/>
    <col min="529" max="529" width="8.7109375" style="58" customWidth="1"/>
    <col min="530" max="530" width="9.5703125" style="58" customWidth="1"/>
    <col min="531" max="531" width="8.140625" style="58" customWidth="1"/>
    <col min="532" max="532" width="8.28515625" style="58" customWidth="1"/>
    <col min="533" max="533" width="7.7109375" style="58" customWidth="1"/>
    <col min="534" max="535" width="10.28515625" style="58" bestFit="1" customWidth="1"/>
    <col min="536" max="766" width="9.140625" style="58"/>
    <col min="767" max="767" width="4.42578125" style="58" customWidth="1"/>
    <col min="768" max="768" width="30.42578125" style="58" customWidth="1"/>
    <col min="769" max="769" width="9.42578125" style="58" customWidth="1"/>
    <col min="770" max="770" width="10.28515625" style="58" customWidth="1"/>
    <col min="771" max="771" width="9.28515625" style="58" customWidth="1"/>
    <col min="772" max="772" width="12.7109375" style="58" customWidth="1"/>
    <col min="773" max="773" width="9.7109375" style="58" customWidth="1"/>
    <col min="774" max="774" width="10.28515625" style="58" customWidth="1"/>
    <col min="775" max="775" width="10.42578125" style="58" customWidth="1"/>
    <col min="776" max="776" width="11.85546875" style="58" customWidth="1"/>
    <col min="777" max="777" width="8.7109375" style="58" customWidth="1"/>
    <col min="778" max="778" width="12.28515625" style="58" customWidth="1"/>
    <col min="779" max="779" width="10.7109375" style="58" customWidth="1"/>
    <col min="780" max="780" width="11.28515625" style="58" customWidth="1"/>
    <col min="781" max="781" width="8.85546875" style="58" bestFit="1" customWidth="1"/>
    <col min="782" max="782" width="10.85546875" style="58" customWidth="1"/>
    <col min="783" max="783" width="8.85546875" style="58" bestFit="1" customWidth="1"/>
    <col min="784" max="784" width="10.7109375" style="58" customWidth="1"/>
    <col min="785" max="785" width="8.7109375" style="58" customWidth="1"/>
    <col min="786" max="786" width="9.5703125" style="58" customWidth="1"/>
    <col min="787" max="787" width="8.140625" style="58" customWidth="1"/>
    <col min="788" max="788" width="8.28515625" style="58" customWidth="1"/>
    <col min="789" max="789" width="7.7109375" style="58" customWidth="1"/>
    <col min="790" max="791" width="10.28515625" style="58" bestFit="1" customWidth="1"/>
    <col min="792" max="1022" width="9.140625" style="58"/>
    <col min="1023" max="1023" width="4.42578125" style="58" customWidth="1"/>
    <col min="1024" max="1024" width="30.42578125" style="58" customWidth="1"/>
    <col min="1025" max="1025" width="9.42578125" style="58" customWidth="1"/>
    <col min="1026" max="1026" width="10.28515625" style="58" customWidth="1"/>
    <col min="1027" max="1027" width="9.28515625" style="58" customWidth="1"/>
    <col min="1028" max="1028" width="12.7109375" style="58" customWidth="1"/>
    <col min="1029" max="1029" width="9.7109375" style="58" customWidth="1"/>
    <col min="1030" max="1030" width="10.28515625" style="58" customWidth="1"/>
    <col min="1031" max="1031" width="10.42578125" style="58" customWidth="1"/>
    <col min="1032" max="1032" width="11.85546875" style="58" customWidth="1"/>
    <col min="1033" max="1033" width="8.7109375" style="58" customWidth="1"/>
    <col min="1034" max="1034" width="12.28515625" style="58" customWidth="1"/>
    <col min="1035" max="1035" width="10.7109375" style="58" customWidth="1"/>
    <col min="1036" max="1036" width="11.28515625" style="58" customWidth="1"/>
    <col min="1037" max="1037" width="8.85546875" style="58" bestFit="1" customWidth="1"/>
    <col min="1038" max="1038" width="10.85546875" style="58" customWidth="1"/>
    <col min="1039" max="1039" width="8.85546875" style="58" bestFit="1" customWidth="1"/>
    <col min="1040" max="1040" width="10.7109375" style="58" customWidth="1"/>
    <col min="1041" max="1041" width="8.7109375" style="58" customWidth="1"/>
    <col min="1042" max="1042" width="9.5703125" style="58" customWidth="1"/>
    <col min="1043" max="1043" width="8.140625" style="58" customWidth="1"/>
    <col min="1044" max="1044" width="8.28515625" style="58" customWidth="1"/>
    <col min="1045" max="1045" width="7.7109375" style="58" customWidth="1"/>
    <col min="1046" max="1047" width="10.28515625" style="58" bestFit="1" customWidth="1"/>
    <col min="1048" max="1278" width="9.140625" style="58"/>
    <col min="1279" max="1279" width="4.42578125" style="58" customWidth="1"/>
    <col min="1280" max="1280" width="30.42578125" style="58" customWidth="1"/>
    <col min="1281" max="1281" width="9.42578125" style="58" customWidth="1"/>
    <col min="1282" max="1282" width="10.28515625" style="58" customWidth="1"/>
    <col min="1283" max="1283" width="9.28515625" style="58" customWidth="1"/>
    <col min="1284" max="1284" width="12.7109375" style="58" customWidth="1"/>
    <col min="1285" max="1285" width="9.7109375" style="58" customWidth="1"/>
    <col min="1286" max="1286" width="10.28515625" style="58" customWidth="1"/>
    <col min="1287" max="1287" width="10.42578125" style="58" customWidth="1"/>
    <col min="1288" max="1288" width="11.85546875" style="58" customWidth="1"/>
    <col min="1289" max="1289" width="8.7109375" style="58" customWidth="1"/>
    <col min="1290" max="1290" width="12.28515625" style="58" customWidth="1"/>
    <col min="1291" max="1291" width="10.7109375" style="58" customWidth="1"/>
    <col min="1292" max="1292" width="11.28515625" style="58" customWidth="1"/>
    <col min="1293" max="1293" width="8.85546875" style="58" bestFit="1" customWidth="1"/>
    <col min="1294" max="1294" width="10.85546875" style="58" customWidth="1"/>
    <col min="1295" max="1295" width="8.85546875" style="58" bestFit="1" customWidth="1"/>
    <col min="1296" max="1296" width="10.7109375" style="58" customWidth="1"/>
    <col min="1297" max="1297" width="8.7109375" style="58" customWidth="1"/>
    <col min="1298" max="1298" width="9.5703125" style="58" customWidth="1"/>
    <col min="1299" max="1299" width="8.140625" style="58" customWidth="1"/>
    <col min="1300" max="1300" width="8.28515625" style="58" customWidth="1"/>
    <col min="1301" max="1301" width="7.7109375" style="58" customWidth="1"/>
    <col min="1302" max="1303" width="10.28515625" style="58" bestFit="1" customWidth="1"/>
    <col min="1304" max="1534" width="9.140625" style="58"/>
    <col min="1535" max="1535" width="4.42578125" style="58" customWidth="1"/>
    <col min="1536" max="1536" width="30.42578125" style="58" customWidth="1"/>
    <col min="1537" max="1537" width="9.42578125" style="58" customWidth="1"/>
    <col min="1538" max="1538" width="10.28515625" style="58" customWidth="1"/>
    <col min="1539" max="1539" width="9.28515625" style="58" customWidth="1"/>
    <col min="1540" max="1540" width="12.7109375" style="58" customWidth="1"/>
    <col min="1541" max="1541" width="9.7109375" style="58" customWidth="1"/>
    <col min="1542" max="1542" width="10.28515625" style="58" customWidth="1"/>
    <col min="1543" max="1543" width="10.42578125" style="58" customWidth="1"/>
    <col min="1544" max="1544" width="11.85546875" style="58" customWidth="1"/>
    <col min="1545" max="1545" width="8.7109375" style="58" customWidth="1"/>
    <col min="1546" max="1546" width="12.28515625" style="58" customWidth="1"/>
    <col min="1547" max="1547" width="10.7109375" style="58" customWidth="1"/>
    <col min="1548" max="1548" width="11.28515625" style="58" customWidth="1"/>
    <col min="1549" max="1549" width="8.85546875" style="58" bestFit="1" customWidth="1"/>
    <col min="1550" max="1550" width="10.85546875" style="58" customWidth="1"/>
    <col min="1551" max="1551" width="8.85546875" style="58" bestFit="1" customWidth="1"/>
    <col min="1552" max="1552" width="10.7109375" style="58" customWidth="1"/>
    <col min="1553" max="1553" width="8.7109375" style="58" customWidth="1"/>
    <col min="1554" max="1554" width="9.5703125" style="58" customWidth="1"/>
    <col min="1555" max="1555" width="8.140625" style="58" customWidth="1"/>
    <col min="1556" max="1556" width="8.28515625" style="58" customWidth="1"/>
    <col min="1557" max="1557" width="7.7109375" style="58" customWidth="1"/>
    <col min="1558" max="1559" width="10.28515625" style="58" bestFit="1" customWidth="1"/>
    <col min="1560" max="1790" width="9.140625" style="58"/>
    <col min="1791" max="1791" width="4.42578125" style="58" customWidth="1"/>
    <col min="1792" max="1792" width="30.42578125" style="58" customWidth="1"/>
    <col min="1793" max="1793" width="9.42578125" style="58" customWidth="1"/>
    <col min="1794" max="1794" width="10.28515625" style="58" customWidth="1"/>
    <col min="1795" max="1795" width="9.28515625" style="58" customWidth="1"/>
    <col min="1796" max="1796" width="12.7109375" style="58" customWidth="1"/>
    <col min="1797" max="1797" width="9.7109375" style="58" customWidth="1"/>
    <col min="1798" max="1798" width="10.28515625" style="58" customWidth="1"/>
    <col min="1799" max="1799" width="10.42578125" style="58" customWidth="1"/>
    <col min="1800" max="1800" width="11.85546875" style="58" customWidth="1"/>
    <col min="1801" max="1801" width="8.7109375" style="58" customWidth="1"/>
    <col min="1802" max="1802" width="12.28515625" style="58" customWidth="1"/>
    <col min="1803" max="1803" width="10.7109375" style="58" customWidth="1"/>
    <col min="1804" max="1804" width="11.28515625" style="58" customWidth="1"/>
    <col min="1805" max="1805" width="8.85546875" style="58" bestFit="1" customWidth="1"/>
    <col min="1806" max="1806" width="10.85546875" style="58" customWidth="1"/>
    <col min="1807" max="1807" width="8.85546875" style="58" bestFit="1" customWidth="1"/>
    <col min="1808" max="1808" width="10.7109375" style="58" customWidth="1"/>
    <col min="1809" max="1809" width="8.7109375" style="58" customWidth="1"/>
    <col min="1810" max="1810" width="9.5703125" style="58" customWidth="1"/>
    <col min="1811" max="1811" width="8.140625" style="58" customWidth="1"/>
    <col min="1812" max="1812" width="8.28515625" style="58" customWidth="1"/>
    <col min="1813" max="1813" width="7.7109375" style="58" customWidth="1"/>
    <col min="1814" max="1815" width="10.28515625" style="58" bestFit="1" customWidth="1"/>
    <col min="1816" max="2046" width="9.140625" style="58"/>
    <col min="2047" max="2047" width="4.42578125" style="58" customWidth="1"/>
    <col min="2048" max="2048" width="30.42578125" style="58" customWidth="1"/>
    <col min="2049" max="2049" width="9.42578125" style="58" customWidth="1"/>
    <col min="2050" max="2050" width="10.28515625" style="58" customWidth="1"/>
    <col min="2051" max="2051" width="9.28515625" style="58" customWidth="1"/>
    <col min="2052" max="2052" width="12.7109375" style="58" customWidth="1"/>
    <col min="2053" max="2053" width="9.7109375" style="58" customWidth="1"/>
    <col min="2054" max="2054" width="10.28515625" style="58" customWidth="1"/>
    <col min="2055" max="2055" width="10.42578125" style="58" customWidth="1"/>
    <col min="2056" max="2056" width="11.85546875" style="58" customWidth="1"/>
    <col min="2057" max="2057" width="8.7109375" style="58" customWidth="1"/>
    <col min="2058" max="2058" width="12.28515625" style="58" customWidth="1"/>
    <col min="2059" max="2059" width="10.7109375" style="58" customWidth="1"/>
    <col min="2060" max="2060" width="11.28515625" style="58" customWidth="1"/>
    <col min="2061" max="2061" width="8.85546875" style="58" bestFit="1" customWidth="1"/>
    <col min="2062" max="2062" width="10.85546875" style="58" customWidth="1"/>
    <col min="2063" max="2063" width="8.85546875" style="58" bestFit="1" customWidth="1"/>
    <col min="2064" max="2064" width="10.7109375" style="58" customWidth="1"/>
    <col min="2065" max="2065" width="8.7109375" style="58" customWidth="1"/>
    <col min="2066" max="2066" width="9.5703125" style="58" customWidth="1"/>
    <col min="2067" max="2067" width="8.140625" style="58" customWidth="1"/>
    <col min="2068" max="2068" width="8.28515625" style="58" customWidth="1"/>
    <col min="2069" max="2069" width="7.7109375" style="58" customWidth="1"/>
    <col min="2070" max="2071" width="10.28515625" style="58" bestFit="1" customWidth="1"/>
    <col min="2072" max="2302" width="9.140625" style="58"/>
    <col min="2303" max="2303" width="4.42578125" style="58" customWidth="1"/>
    <col min="2304" max="2304" width="30.42578125" style="58" customWidth="1"/>
    <col min="2305" max="2305" width="9.42578125" style="58" customWidth="1"/>
    <col min="2306" max="2306" width="10.28515625" style="58" customWidth="1"/>
    <col min="2307" max="2307" width="9.28515625" style="58" customWidth="1"/>
    <col min="2308" max="2308" width="12.7109375" style="58" customWidth="1"/>
    <col min="2309" max="2309" width="9.7109375" style="58" customWidth="1"/>
    <col min="2310" max="2310" width="10.28515625" style="58" customWidth="1"/>
    <col min="2311" max="2311" width="10.42578125" style="58" customWidth="1"/>
    <col min="2312" max="2312" width="11.85546875" style="58" customWidth="1"/>
    <col min="2313" max="2313" width="8.7109375" style="58" customWidth="1"/>
    <col min="2314" max="2314" width="12.28515625" style="58" customWidth="1"/>
    <col min="2315" max="2315" width="10.7109375" style="58" customWidth="1"/>
    <col min="2316" max="2316" width="11.28515625" style="58" customWidth="1"/>
    <col min="2317" max="2317" width="8.85546875" style="58" bestFit="1" customWidth="1"/>
    <col min="2318" max="2318" width="10.85546875" style="58" customWidth="1"/>
    <col min="2319" max="2319" width="8.85546875" style="58" bestFit="1" customWidth="1"/>
    <col min="2320" max="2320" width="10.7109375" style="58" customWidth="1"/>
    <col min="2321" max="2321" width="8.7109375" style="58" customWidth="1"/>
    <col min="2322" max="2322" width="9.5703125" style="58" customWidth="1"/>
    <col min="2323" max="2323" width="8.140625" style="58" customWidth="1"/>
    <col min="2324" max="2324" width="8.28515625" style="58" customWidth="1"/>
    <col min="2325" max="2325" width="7.7109375" style="58" customWidth="1"/>
    <col min="2326" max="2327" width="10.28515625" style="58" bestFit="1" customWidth="1"/>
    <col min="2328" max="2558" width="9.140625" style="58"/>
    <col min="2559" max="2559" width="4.42578125" style="58" customWidth="1"/>
    <col min="2560" max="2560" width="30.42578125" style="58" customWidth="1"/>
    <col min="2561" max="2561" width="9.42578125" style="58" customWidth="1"/>
    <col min="2562" max="2562" width="10.28515625" style="58" customWidth="1"/>
    <col min="2563" max="2563" width="9.28515625" style="58" customWidth="1"/>
    <col min="2564" max="2564" width="12.7109375" style="58" customWidth="1"/>
    <col min="2565" max="2565" width="9.7109375" style="58" customWidth="1"/>
    <col min="2566" max="2566" width="10.28515625" style="58" customWidth="1"/>
    <col min="2567" max="2567" width="10.42578125" style="58" customWidth="1"/>
    <col min="2568" max="2568" width="11.85546875" style="58" customWidth="1"/>
    <col min="2569" max="2569" width="8.7109375" style="58" customWidth="1"/>
    <col min="2570" max="2570" width="12.28515625" style="58" customWidth="1"/>
    <col min="2571" max="2571" width="10.7109375" style="58" customWidth="1"/>
    <col min="2572" max="2572" width="11.28515625" style="58" customWidth="1"/>
    <col min="2573" max="2573" width="8.85546875" style="58" bestFit="1" customWidth="1"/>
    <col min="2574" max="2574" width="10.85546875" style="58" customWidth="1"/>
    <col min="2575" max="2575" width="8.85546875" style="58" bestFit="1" customWidth="1"/>
    <col min="2576" max="2576" width="10.7109375" style="58" customWidth="1"/>
    <col min="2577" max="2577" width="8.7109375" style="58" customWidth="1"/>
    <col min="2578" max="2578" width="9.5703125" style="58" customWidth="1"/>
    <col min="2579" max="2579" width="8.140625" style="58" customWidth="1"/>
    <col min="2580" max="2580" width="8.28515625" style="58" customWidth="1"/>
    <col min="2581" max="2581" width="7.7109375" style="58" customWidth="1"/>
    <col min="2582" max="2583" width="10.28515625" style="58" bestFit="1" customWidth="1"/>
    <col min="2584" max="2814" width="9.140625" style="58"/>
    <col min="2815" max="2815" width="4.42578125" style="58" customWidth="1"/>
    <col min="2816" max="2816" width="30.42578125" style="58" customWidth="1"/>
    <col min="2817" max="2817" width="9.42578125" style="58" customWidth="1"/>
    <col min="2818" max="2818" width="10.28515625" style="58" customWidth="1"/>
    <col min="2819" max="2819" width="9.28515625" style="58" customWidth="1"/>
    <col min="2820" max="2820" width="12.7109375" style="58" customWidth="1"/>
    <col min="2821" max="2821" width="9.7109375" style="58" customWidth="1"/>
    <col min="2822" max="2822" width="10.28515625" style="58" customWidth="1"/>
    <col min="2823" max="2823" width="10.42578125" style="58" customWidth="1"/>
    <col min="2824" max="2824" width="11.85546875" style="58" customWidth="1"/>
    <col min="2825" max="2825" width="8.7109375" style="58" customWidth="1"/>
    <col min="2826" max="2826" width="12.28515625" style="58" customWidth="1"/>
    <col min="2827" max="2827" width="10.7109375" style="58" customWidth="1"/>
    <col min="2828" max="2828" width="11.28515625" style="58" customWidth="1"/>
    <col min="2829" max="2829" width="8.85546875" style="58" bestFit="1" customWidth="1"/>
    <col min="2830" max="2830" width="10.85546875" style="58" customWidth="1"/>
    <col min="2831" max="2831" width="8.85546875" style="58" bestFit="1" customWidth="1"/>
    <col min="2832" max="2832" width="10.7109375" style="58" customWidth="1"/>
    <col min="2833" max="2833" width="8.7109375" style="58" customWidth="1"/>
    <col min="2834" max="2834" width="9.5703125" style="58" customWidth="1"/>
    <col min="2835" max="2835" width="8.140625" style="58" customWidth="1"/>
    <col min="2836" max="2836" width="8.28515625" style="58" customWidth="1"/>
    <col min="2837" max="2837" width="7.7109375" style="58" customWidth="1"/>
    <col min="2838" max="2839" width="10.28515625" style="58" bestFit="1" customWidth="1"/>
    <col min="2840" max="3070" width="9.140625" style="58"/>
    <col min="3071" max="3071" width="4.42578125" style="58" customWidth="1"/>
    <col min="3072" max="3072" width="30.42578125" style="58" customWidth="1"/>
    <col min="3073" max="3073" width="9.42578125" style="58" customWidth="1"/>
    <col min="3074" max="3074" width="10.28515625" style="58" customWidth="1"/>
    <col min="3075" max="3075" width="9.28515625" style="58" customWidth="1"/>
    <col min="3076" max="3076" width="12.7109375" style="58" customWidth="1"/>
    <col min="3077" max="3077" width="9.7109375" style="58" customWidth="1"/>
    <col min="3078" max="3078" width="10.28515625" style="58" customWidth="1"/>
    <col min="3079" max="3079" width="10.42578125" style="58" customWidth="1"/>
    <col min="3080" max="3080" width="11.85546875" style="58" customWidth="1"/>
    <col min="3081" max="3081" width="8.7109375" style="58" customWidth="1"/>
    <col min="3082" max="3082" width="12.28515625" style="58" customWidth="1"/>
    <col min="3083" max="3083" width="10.7109375" style="58" customWidth="1"/>
    <col min="3084" max="3084" width="11.28515625" style="58" customWidth="1"/>
    <col min="3085" max="3085" width="8.85546875" style="58" bestFit="1" customWidth="1"/>
    <col min="3086" max="3086" width="10.85546875" style="58" customWidth="1"/>
    <col min="3087" max="3087" width="8.85546875" style="58" bestFit="1" customWidth="1"/>
    <col min="3088" max="3088" width="10.7109375" style="58" customWidth="1"/>
    <col min="3089" max="3089" width="8.7109375" style="58" customWidth="1"/>
    <col min="3090" max="3090" width="9.5703125" style="58" customWidth="1"/>
    <col min="3091" max="3091" width="8.140625" style="58" customWidth="1"/>
    <col min="3092" max="3092" width="8.28515625" style="58" customWidth="1"/>
    <col min="3093" max="3093" width="7.7109375" style="58" customWidth="1"/>
    <col min="3094" max="3095" width="10.28515625" style="58" bestFit="1" customWidth="1"/>
    <col min="3096" max="3326" width="9.140625" style="58"/>
    <col min="3327" max="3327" width="4.42578125" style="58" customWidth="1"/>
    <col min="3328" max="3328" width="30.42578125" style="58" customWidth="1"/>
    <col min="3329" max="3329" width="9.42578125" style="58" customWidth="1"/>
    <col min="3330" max="3330" width="10.28515625" style="58" customWidth="1"/>
    <col min="3331" max="3331" width="9.28515625" style="58" customWidth="1"/>
    <col min="3332" max="3332" width="12.7109375" style="58" customWidth="1"/>
    <col min="3333" max="3333" width="9.7109375" style="58" customWidth="1"/>
    <col min="3334" max="3334" width="10.28515625" style="58" customWidth="1"/>
    <col min="3335" max="3335" width="10.42578125" style="58" customWidth="1"/>
    <col min="3336" max="3336" width="11.85546875" style="58" customWidth="1"/>
    <col min="3337" max="3337" width="8.7109375" style="58" customWidth="1"/>
    <col min="3338" max="3338" width="12.28515625" style="58" customWidth="1"/>
    <col min="3339" max="3339" width="10.7109375" style="58" customWidth="1"/>
    <col min="3340" max="3340" width="11.28515625" style="58" customWidth="1"/>
    <col min="3341" max="3341" width="8.85546875" style="58" bestFit="1" customWidth="1"/>
    <col min="3342" max="3342" width="10.85546875" style="58" customWidth="1"/>
    <col min="3343" max="3343" width="8.85546875" style="58" bestFit="1" customWidth="1"/>
    <col min="3344" max="3344" width="10.7109375" style="58" customWidth="1"/>
    <col min="3345" max="3345" width="8.7109375" style="58" customWidth="1"/>
    <col min="3346" max="3346" width="9.5703125" style="58" customWidth="1"/>
    <col min="3347" max="3347" width="8.140625" style="58" customWidth="1"/>
    <col min="3348" max="3348" width="8.28515625" style="58" customWidth="1"/>
    <col min="3349" max="3349" width="7.7109375" style="58" customWidth="1"/>
    <col min="3350" max="3351" width="10.28515625" style="58" bestFit="1" customWidth="1"/>
    <col min="3352" max="3582" width="9.140625" style="58"/>
    <col min="3583" max="3583" width="4.42578125" style="58" customWidth="1"/>
    <col min="3584" max="3584" width="30.42578125" style="58" customWidth="1"/>
    <col min="3585" max="3585" width="9.42578125" style="58" customWidth="1"/>
    <col min="3586" max="3586" width="10.28515625" style="58" customWidth="1"/>
    <col min="3587" max="3587" width="9.28515625" style="58" customWidth="1"/>
    <col min="3588" max="3588" width="12.7109375" style="58" customWidth="1"/>
    <col min="3589" max="3589" width="9.7109375" style="58" customWidth="1"/>
    <col min="3590" max="3590" width="10.28515625" style="58" customWidth="1"/>
    <col min="3591" max="3591" width="10.42578125" style="58" customWidth="1"/>
    <col min="3592" max="3592" width="11.85546875" style="58" customWidth="1"/>
    <col min="3593" max="3593" width="8.7109375" style="58" customWidth="1"/>
    <col min="3594" max="3594" width="12.28515625" style="58" customWidth="1"/>
    <col min="3595" max="3595" width="10.7109375" style="58" customWidth="1"/>
    <col min="3596" max="3596" width="11.28515625" style="58" customWidth="1"/>
    <col min="3597" max="3597" width="8.85546875" style="58" bestFit="1" customWidth="1"/>
    <col min="3598" max="3598" width="10.85546875" style="58" customWidth="1"/>
    <col min="3599" max="3599" width="8.85546875" style="58" bestFit="1" customWidth="1"/>
    <col min="3600" max="3600" width="10.7109375" style="58" customWidth="1"/>
    <col min="3601" max="3601" width="8.7109375" style="58" customWidth="1"/>
    <col min="3602" max="3602" width="9.5703125" style="58" customWidth="1"/>
    <col min="3603" max="3603" width="8.140625" style="58" customWidth="1"/>
    <col min="3604" max="3604" width="8.28515625" style="58" customWidth="1"/>
    <col min="3605" max="3605" width="7.7109375" style="58" customWidth="1"/>
    <col min="3606" max="3607" width="10.28515625" style="58" bestFit="1" customWidth="1"/>
    <col min="3608" max="3838" width="9.140625" style="58"/>
    <col min="3839" max="3839" width="4.42578125" style="58" customWidth="1"/>
    <col min="3840" max="3840" width="30.42578125" style="58" customWidth="1"/>
    <col min="3841" max="3841" width="9.42578125" style="58" customWidth="1"/>
    <col min="3842" max="3842" width="10.28515625" style="58" customWidth="1"/>
    <col min="3843" max="3843" width="9.28515625" style="58" customWidth="1"/>
    <col min="3844" max="3844" width="12.7109375" style="58" customWidth="1"/>
    <col min="3845" max="3845" width="9.7109375" style="58" customWidth="1"/>
    <col min="3846" max="3846" width="10.28515625" style="58" customWidth="1"/>
    <col min="3847" max="3847" width="10.42578125" style="58" customWidth="1"/>
    <col min="3848" max="3848" width="11.85546875" style="58" customWidth="1"/>
    <col min="3849" max="3849" width="8.7109375" style="58" customWidth="1"/>
    <col min="3850" max="3850" width="12.28515625" style="58" customWidth="1"/>
    <col min="3851" max="3851" width="10.7109375" style="58" customWidth="1"/>
    <col min="3852" max="3852" width="11.28515625" style="58" customWidth="1"/>
    <col min="3853" max="3853" width="8.85546875" style="58" bestFit="1" customWidth="1"/>
    <col min="3854" max="3854" width="10.85546875" style="58" customWidth="1"/>
    <col min="3855" max="3855" width="8.85546875" style="58" bestFit="1" customWidth="1"/>
    <col min="3856" max="3856" width="10.7109375" style="58" customWidth="1"/>
    <col min="3857" max="3857" width="8.7109375" style="58" customWidth="1"/>
    <col min="3858" max="3858" width="9.5703125" style="58" customWidth="1"/>
    <col min="3859" max="3859" width="8.140625" style="58" customWidth="1"/>
    <col min="3860" max="3860" width="8.28515625" style="58" customWidth="1"/>
    <col min="3861" max="3861" width="7.7109375" style="58" customWidth="1"/>
    <col min="3862" max="3863" width="10.28515625" style="58" bestFit="1" customWidth="1"/>
    <col min="3864" max="4094" width="9.140625" style="58"/>
    <col min="4095" max="4095" width="4.42578125" style="58" customWidth="1"/>
    <col min="4096" max="4096" width="30.42578125" style="58" customWidth="1"/>
    <col min="4097" max="4097" width="9.42578125" style="58" customWidth="1"/>
    <col min="4098" max="4098" width="10.28515625" style="58" customWidth="1"/>
    <col min="4099" max="4099" width="9.28515625" style="58" customWidth="1"/>
    <col min="4100" max="4100" width="12.7109375" style="58" customWidth="1"/>
    <col min="4101" max="4101" width="9.7109375" style="58" customWidth="1"/>
    <col min="4102" max="4102" width="10.28515625" style="58" customWidth="1"/>
    <col min="4103" max="4103" width="10.42578125" style="58" customWidth="1"/>
    <col min="4104" max="4104" width="11.85546875" style="58" customWidth="1"/>
    <col min="4105" max="4105" width="8.7109375" style="58" customWidth="1"/>
    <col min="4106" max="4106" width="12.28515625" style="58" customWidth="1"/>
    <col min="4107" max="4107" width="10.7109375" style="58" customWidth="1"/>
    <col min="4108" max="4108" width="11.28515625" style="58" customWidth="1"/>
    <col min="4109" max="4109" width="8.85546875" style="58" bestFit="1" customWidth="1"/>
    <col min="4110" max="4110" width="10.85546875" style="58" customWidth="1"/>
    <col min="4111" max="4111" width="8.85546875" style="58" bestFit="1" customWidth="1"/>
    <col min="4112" max="4112" width="10.7109375" style="58" customWidth="1"/>
    <col min="4113" max="4113" width="8.7109375" style="58" customWidth="1"/>
    <col min="4114" max="4114" width="9.5703125" style="58" customWidth="1"/>
    <col min="4115" max="4115" width="8.140625" style="58" customWidth="1"/>
    <col min="4116" max="4116" width="8.28515625" style="58" customWidth="1"/>
    <col min="4117" max="4117" width="7.7109375" style="58" customWidth="1"/>
    <col min="4118" max="4119" width="10.28515625" style="58" bestFit="1" customWidth="1"/>
    <col min="4120" max="4350" width="9.140625" style="58"/>
    <col min="4351" max="4351" width="4.42578125" style="58" customWidth="1"/>
    <col min="4352" max="4352" width="30.42578125" style="58" customWidth="1"/>
    <col min="4353" max="4353" width="9.42578125" style="58" customWidth="1"/>
    <col min="4354" max="4354" width="10.28515625" style="58" customWidth="1"/>
    <col min="4355" max="4355" width="9.28515625" style="58" customWidth="1"/>
    <col min="4356" max="4356" width="12.7109375" style="58" customWidth="1"/>
    <col min="4357" max="4357" width="9.7109375" style="58" customWidth="1"/>
    <col min="4358" max="4358" width="10.28515625" style="58" customWidth="1"/>
    <col min="4359" max="4359" width="10.42578125" style="58" customWidth="1"/>
    <col min="4360" max="4360" width="11.85546875" style="58" customWidth="1"/>
    <col min="4361" max="4361" width="8.7109375" style="58" customWidth="1"/>
    <col min="4362" max="4362" width="12.28515625" style="58" customWidth="1"/>
    <col min="4363" max="4363" width="10.7109375" style="58" customWidth="1"/>
    <col min="4364" max="4364" width="11.28515625" style="58" customWidth="1"/>
    <col min="4365" max="4365" width="8.85546875" style="58" bestFit="1" customWidth="1"/>
    <col min="4366" max="4366" width="10.85546875" style="58" customWidth="1"/>
    <col min="4367" max="4367" width="8.85546875" style="58" bestFit="1" customWidth="1"/>
    <col min="4368" max="4368" width="10.7109375" style="58" customWidth="1"/>
    <col min="4369" max="4369" width="8.7109375" style="58" customWidth="1"/>
    <col min="4370" max="4370" width="9.5703125" style="58" customWidth="1"/>
    <col min="4371" max="4371" width="8.140625" style="58" customWidth="1"/>
    <col min="4372" max="4372" width="8.28515625" style="58" customWidth="1"/>
    <col min="4373" max="4373" width="7.7109375" style="58" customWidth="1"/>
    <col min="4374" max="4375" width="10.28515625" style="58" bestFit="1" customWidth="1"/>
    <col min="4376" max="4606" width="9.140625" style="58"/>
    <col min="4607" max="4607" width="4.42578125" style="58" customWidth="1"/>
    <col min="4608" max="4608" width="30.42578125" style="58" customWidth="1"/>
    <col min="4609" max="4609" width="9.42578125" style="58" customWidth="1"/>
    <col min="4610" max="4610" width="10.28515625" style="58" customWidth="1"/>
    <col min="4611" max="4611" width="9.28515625" style="58" customWidth="1"/>
    <col min="4612" max="4612" width="12.7109375" style="58" customWidth="1"/>
    <col min="4613" max="4613" width="9.7109375" style="58" customWidth="1"/>
    <col min="4614" max="4614" width="10.28515625" style="58" customWidth="1"/>
    <col min="4615" max="4615" width="10.42578125" style="58" customWidth="1"/>
    <col min="4616" max="4616" width="11.85546875" style="58" customWidth="1"/>
    <col min="4617" max="4617" width="8.7109375" style="58" customWidth="1"/>
    <col min="4618" max="4618" width="12.28515625" style="58" customWidth="1"/>
    <col min="4619" max="4619" width="10.7109375" style="58" customWidth="1"/>
    <col min="4620" max="4620" width="11.28515625" style="58" customWidth="1"/>
    <col min="4621" max="4621" width="8.85546875" style="58" bestFit="1" customWidth="1"/>
    <col min="4622" max="4622" width="10.85546875" style="58" customWidth="1"/>
    <col min="4623" max="4623" width="8.85546875" style="58" bestFit="1" customWidth="1"/>
    <col min="4624" max="4624" width="10.7109375" style="58" customWidth="1"/>
    <col min="4625" max="4625" width="8.7109375" style="58" customWidth="1"/>
    <col min="4626" max="4626" width="9.5703125" style="58" customWidth="1"/>
    <col min="4627" max="4627" width="8.140625" style="58" customWidth="1"/>
    <col min="4628" max="4628" width="8.28515625" style="58" customWidth="1"/>
    <col min="4629" max="4629" width="7.7109375" style="58" customWidth="1"/>
    <col min="4630" max="4631" width="10.28515625" style="58" bestFit="1" customWidth="1"/>
    <col min="4632" max="4862" width="9.140625" style="58"/>
    <col min="4863" max="4863" width="4.42578125" style="58" customWidth="1"/>
    <col min="4864" max="4864" width="30.42578125" style="58" customWidth="1"/>
    <col min="4865" max="4865" width="9.42578125" style="58" customWidth="1"/>
    <col min="4866" max="4866" width="10.28515625" style="58" customWidth="1"/>
    <col min="4867" max="4867" width="9.28515625" style="58" customWidth="1"/>
    <col min="4868" max="4868" width="12.7109375" style="58" customWidth="1"/>
    <col min="4869" max="4869" width="9.7109375" style="58" customWidth="1"/>
    <col min="4870" max="4870" width="10.28515625" style="58" customWidth="1"/>
    <col min="4871" max="4871" width="10.42578125" style="58" customWidth="1"/>
    <col min="4872" max="4872" width="11.85546875" style="58" customWidth="1"/>
    <col min="4873" max="4873" width="8.7109375" style="58" customWidth="1"/>
    <col min="4874" max="4874" width="12.28515625" style="58" customWidth="1"/>
    <col min="4875" max="4875" width="10.7109375" style="58" customWidth="1"/>
    <col min="4876" max="4876" width="11.28515625" style="58" customWidth="1"/>
    <col min="4877" max="4877" width="8.85546875" style="58" bestFit="1" customWidth="1"/>
    <col min="4878" max="4878" width="10.85546875" style="58" customWidth="1"/>
    <col min="4879" max="4879" width="8.85546875" style="58" bestFit="1" customWidth="1"/>
    <col min="4880" max="4880" width="10.7109375" style="58" customWidth="1"/>
    <col min="4881" max="4881" width="8.7109375" style="58" customWidth="1"/>
    <col min="4882" max="4882" width="9.5703125" style="58" customWidth="1"/>
    <col min="4883" max="4883" width="8.140625" style="58" customWidth="1"/>
    <col min="4884" max="4884" width="8.28515625" style="58" customWidth="1"/>
    <col min="4885" max="4885" width="7.7109375" style="58" customWidth="1"/>
    <col min="4886" max="4887" width="10.28515625" style="58" bestFit="1" customWidth="1"/>
    <col min="4888" max="5118" width="9.140625" style="58"/>
    <col min="5119" max="5119" width="4.42578125" style="58" customWidth="1"/>
    <col min="5120" max="5120" width="30.42578125" style="58" customWidth="1"/>
    <col min="5121" max="5121" width="9.42578125" style="58" customWidth="1"/>
    <col min="5122" max="5122" width="10.28515625" style="58" customWidth="1"/>
    <col min="5123" max="5123" width="9.28515625" style="58" customWidth="1"/>
    <col min="5124" max="5124" width="12.7109375" style="58" customWidth="1"/>
    <col min="5125" max="5125" width="9.7109375" style="58" customWidth="1"/>
    <col min="5126" max="5126" width="10.28515625" style="58" customWidth="1"/>
    <col min="5127" max="5127" width="10.42578125" style="58" customWidth="1"/>
    <col min="5128" max="5128" width="11.85546875" style="58" customWidth="1"/>
    <col min="5129" max="5129" width="8.7109375" style="58" customWidth="1"/>
    <col min="5130" max="5130" width="12.28515625" style="58" customWidth="1"/>
    <col min="5131" max="5131" width="10.7109375" style="58" customWidth="1"/>
    <col min="5132" max="5132" width="11.28515625" style="58" customWidth="1"/>
    <col min="5133" max="5133" width="8.85546875" style="58" bestFit="1" customWidth="1"/>
    <col min="5134" max="5134" width="10.85546875" style="58" customWidth="1"/>
    <col min="5135" max="5135" width="8.85546875" style="58" bestFit="1" customWidth="1"/>
    <col min="5136" max="5136" width="10.7109375" style="58" customWidth="1"/>
    <col min="5137" max="5137" width="8.7109375" style="58" customWidth="1"/>
    <col min="5138" max="5138" width="9.5703125" style="58" customWidth="1"/>
    <col min="5139" max="5139" width="8.140625" style="58" customWidth="1"/>
    <col min="5140" max="5140" width="8.28515625" style="58" customWidth="1"/>
    <col min="5141" max="5141" width="7.7109375" style="58" customWidth="1"/>
    <col min="5142" max="5143" width="10.28515625" style="58" bestFit="1" customWidth="1"/>
    <col min="5144" max="5374" width="9.140625" style="58"/>
    <col min="5375" max="5375" width="4.42578125" style="58" customWidth="1"/>
    <col min="5376" max="5376" width="30.42578125" style="58" customWidth="1"/>
    <col min="5377" max="5377" width="9.42578125" style="58" customWidth="1"/>
    <col min="5378" max="5378" width="10.28515625" style="58" customWidth="1"/>
    <col min="5379" max="5379" width="9.28515625" style="58" customWidth="1"/>
    <col min="5380" max="5380" width="12.7109375" style="58" customWidth="1"/>
    <col min="5381" max="5381" width="9.7109375" style="58" customWidth="1"/>
    <col min="5382" max="5382" width="10.28515625" style="58" customWidth="1"/>
    <col min="5383" max="5383" width="10.42578125" style="58" customWidth="1"/>
    <col min="5384" max="5384" width="11.85546875" style="58" customWidth="1"/>
    <col min="5385" max="5385" width="8.7109375" style="58" customWidth="1"/>
    <col min="5386" max="5386" width="12.28515625" style="58" customWidth="1"/>
    <col min="5387" max="5387" width="10.7109375" style="58" customWidth="1"/>
    <col min="5388" max="5388" width="11.28515625" style="58" customWidth="1"/>
    <col min="5389" max="5389" width="8.85546875" style="58" bestFit="1" customWidth="1"/>
    <col min="5390" max="5390" width="10.85546875" style="58" customWidth="1"/>
    <col min="5391" max="5391" width="8.85546875" style="58" bestFit="1" customWidth="1"/>
    <col min="5392" max="5392" width="10.7109375" style="58" customWidth="1"/>
    <col min="5393" max="5393" width="8.7109375" style="58" customWidth="1"/>
    <col min="5394" max="5394" width="9.5703125" style="58" customWidth="1"/>
    <col min="5395" max="5395" width="8.140625" style="58" customWidth="1"/>
    <col min="5396" max="5396" width="8.28515625" style="58" customWidth="1"/>
    <col min="5397" max="5397" width="7.7109375" style="58" customWidth="1"/>
    <col min="5398" max="5399" width="10.28515625" style="58" bestFit="1" customWidth="1"/>
    <col min="5400" max="5630" width="9.140625" style="58"/>
    <col min="5631" max="5631" width="4.42578125" style="58" customWidth="1"/>
    <col min="5632" max="5632" width="30.42578125" style="58" customWidth="1"/>
    <col min="5633" max="5633" width="9.42578125" style="58" customWidth="1"/>
    <col min="5634" max="5634" width="10.28515625" style="58" customWidth="1"/>
    <col min="5635" max="5635" width="9.28515625" style="58" customWidth="1"/>
    <col min="5636" max="5636" width="12.7109375" style="58" customWidth="1"/>
    <col min="5637" max="5637" width="9.7109375" style="58" customWidth="1"/>
    <col min="5638" max="5638" width="10.28515625" style="58" customWidth="1"/>
    <col min="5639" max="5639" width="10.42578125" style="58" customWidth="1"/>
    <col min="5640" max="5640" width="11.85546875" style="58" customWidth="1"/>
    <col min="5641" max="5641" width="8.7109375" style="58" customWidth="1"/>
    <col min="5642" max="5642" width="12.28515625" style="58" customWidth="1"/>
    <col min="5643" max="5643" width="10.7109375" style="58" customWidth="1"/>
    <col min="5644" max="5644" width="11.28515625" style="58" customWidth="1"/>
    <col min="5645" max="5645" width="8.85546875" style="58" bestFit="1" customWidth="1"/>
    <col min="5646" max="5646" width="10.85546875" style="58" customWidth="1"/>
    <col min="5647" max="5647" width="8.85546875" style="58" bestFit="1" customWidth="1"/>
    <col min="5648" max="5648" width="10.7109375" style="58" customWidth="1"/>
    <col min="5649" max="5649" width="8.7109375" style="58" customWidth="1"/>
    <col min="5650" max="5650" width="9.5703125" style="58" customWidth="1"/>
    <col min="5651" max="5651" width="8.140625" style="58" customWidth="1"/>
    <col min="5652" max="5652" width="8.28515625" style="58" customWidth="1"/>
    <col min="5653" max="5653" width="7.7109375" style="58" customWidth="1"/>
    <col min="5654" max="5655" width="10.28515625" style="58" bestFit="1" customWidth="1"/>
    <col min="5656" max="5886" width="9.140625" style="58"/>
    <col min="5887" max="5887" width="4.42578125" style="58" customWidth="1"/>
    <col min="5888" max="5888" width="30.42578125" style="58" customWidth="1"/>
    <col min="5889" max="5889" width="9.42578125" style="58" customWidth="1"/>
    <col min="5890" max="5890" width="10.28515625" style="58" customWidth="1"/>
    <col min="5891" max="5891" width="9.28515625" style="58" customWidth="1"/>
    <col min="5892" max="5892" width="12.7109375" style="58" customWidth="1"/>
    <col min="5893" max="5893" width="9.7109375" style="58" customWidth="1"/>
    <col min="5894" max="5894" width="10.28515625" style="58" customWidth="1"/>
    <col min="5895" max="5895" width="10.42578125" style="58" customWidth="1"/>
    <col min="5896" max="5896" width="11.85546875" style="58" customWidth="1"/>
    <col min="5897" max="5897" width="8.7109375" style="58" customWidth="1"/>
    <col min="5898" max="5898" width="12.28515625" style="58" customWidth="1"/>
    <col min="5899" max="5899" width="10.7109375" style="58" customWidth="1"/>
    <col min="5900" max="5900" width="11.28515625" style="58" customWidth="1"/>
    <col min="5901" max="5901" width="8.85546875" style="58" bestFit="1" customWidth="1"/>
    <col min="5902" max="5902" width="10.85546875" style="58" customWidth="1"/>
    <col min="5903" max="5903" width="8.85546875" style="58" bestFit="1" customWidth="1"/>
    <col min="5904" max="5904" width="10.7109375" style="58" customWidth="1"/>
    <col min="5905" max="5905" width="8.7109375" style="58" customWidth="1"/>
    <col min="5906" max="5906" width="9.5703125" style="58" customWidth="1"/>
    <col min="5907" max="5907" width="8.140625" style="58" customWidth="1"/>
    <col min="5908" max="5908" width="8.28515625" style="58" customWidth="1"/>
    <col min="5909" max="5909" width="7.7109375" style="58" customWidth="1"/>
    <col min="5910" max="5911" width="10.28515625" style="58" bestFit="1" customWidth="1"/>
    <col min="5912" max="6142" width="9.140625" style="58"/>
    <col min="6143" max="6143" width="4.42578125" style="58" customWidth="1"/>
    <col min="6144" max="6144" width="30.42578125" style="58" customWidth="1"/>
    <col min="6145" max="6145" width="9.42578125" style="58" customWidth="1"/>
    <col min="6146" max="6146" width="10.28515625" style="58" customWidth="1"/>
    <col min="6147" max="6147" width="9.28515625" style="58" customWidth="1"/>
    <col min="6148" max="6148" width="12.7109375" style="58" customWidth="1"/>
    <col min="6149" max="6149" width="9.7109375" style="58" customWidth="1"/>
    <col min="6150" max="6150" width="10.28515625" style="58" customWidth="1"/>
    <col min="6151" max="6151" width="10.42578125" style="58" customWidth="1"/>
    <col min="6152" max="6152" width="11.85546875" style="58" customWidth="1"/>
    <col min="6153" max="6153" width="8.7109375" style="58" customWidth="1"/>
    <col min="6154" max="6154" width="12.28515625" style="58" customWidth="1"/>
    <col min="6155" max="6155" width="10.7109375" style="58" customWidth="1"/>
    <col min="6156" max="6156" width="11.28515625" style="58" customWidth="1"/>
    <col min="6157" max="6157" width="8.85546875" style="58" bestFit="1" customWidth="1"/>
    <col min="6158" max="6158" width="10.85546875" style="58" customWidth="1"/>
    <col min="6159" max="6159" width="8.85546875" style="58" bestFit="1" customWidth="1"/>
    <col min="6160" max="6160" width="10.7109375" style="58" customWidth="1"/>
    <col min="6161" max="6161" width="8.7109375" style="58" customWidth="1"/>
    <col min="6162" max="6162" width="9.5703125" style="58" customWidth="1"/>
    <col min="6163" max="6163" width="8.140625" style="58" customWidth="1"/>
    <col min="6164" max="6164" width="8.28515625" style="58" customWidth="1"/>
    <col min="6165" max="6165" width="7.7109375" style="58" customWidth="1"/>
    <col min="6166" max="6167" width="10.28515625" style="58" bestFit="1" customWidth="1"/>
    <col min="6168" max="6398" width="9.140625" style="58"/>
    <col min="6399" max="6399" width="4.42578125" style="58" customWidth="1"/>
    <col min="6400" max="6400" width="30.42578125" style="58" customWidth="1"/>
    <col min="6401" max="6401" width="9.42578125" style="58" customWidth="1"/>
    <col min="6402" max="6402" width="10.28515625" style="58" customWidth="1"/>
    <col min="6403" max="6403" width="9.28515625" style="58" customWidth="1"/>
    <col min="6404" max="6404" width="12.7109375" style="58" customWidth="1"/>
    <col min="6405" max="6405" width="9.7109375" style="58" customWidth="1"/>
    <col min="6406" max="6406" width="10.28515625" style="58" customWidth="1"/>
    <col min="6407" max="6407" width="10.42578125" style="58" customWidth="1"/>
    <col min="6408" max="6408" width="11.85546875" style="58" customWidth="1"/>
    <col min="6409" max="6409" width="8.7109375" style="58" customWidth="1"/>
    <col min="6410" max="6410" width="12.28515625" style="58" customWidth="1"/>
    <col min="6411" max="6411" width="10.7109375" style="58" customWidth="1"/>
    <col min="6412" max="6412" width="11.28515625" style="58" customWidth="1"/>
    <col min="6413" max="6413" width="8.85546875" style="58" bestFit="1" customWidth="1"/>
    <col min="6414" max="6414" width="10.85546875" style="58" customWidth="1"/>
    <col min="6415" max="6415" width="8.85546875" style="58" bestFit="1" customWidth="1"/>
    <col min="6416" max="6416" width="10.7109375" style="58" customWidth="1"/>
    <col min="6417" max="6417" width="8.7109375" style="58" customWidth="1"/>
    <col min="6418" max="6418" width="9.5703125" style="58" customWidth="1"/>
    <col min="6419" max="6419" width="8.140625" style="58" customWidth="1"/>
    <col min="6420" max="6420" width="8.28515625" style="58" customWidth="1"/>
    <col min="6421" max="6421" width="7.7109375" style="58" customWidth="1"/>
    <col min="6422" max="6423" width="10.28515625" style="58" bestFit="1" customWidth="1"/>
    <col min="6424" max="6654" width="9.140625" style="58"/>
    <col min="6655" max="6655" width="4.42578125" style="58" customWidth="1"/>
    <col min="6656" max="6656" width="30.42578125" style="58" customWidth="1"/>
    <col min="6657" max="6657" width="9.42578125" style="58" customWidth="1"/>
    <col min="6658" max="6658" width="10.28515625" style="58" customWidth="1"/>
    <col min="6659" max="6659" width="9.28515625" style="58" customWidth="1"/>
    <col min="6660" max="6660" width="12.7109375" style="58" customWidth="1"/>
    <col min="6661" max="6661" width="9.7109375" style="58" customWidth="1"/>
    <col min="6662" max="6662" width="10.28515625" style="58" customWidth="1"/>
    <col min="6663" max="6663" width="10.42578125" style="58" customWidth="1"/>
    <col min="6664" max="6664" width="11.85546875" style="58" customWidth="1"/>
    <col min="6665" max="6665" width="8.7109375" style="58" customWidth="1"/>
    <col min="6666" max="6666" width="12.28515625" style="58" customWidth="1"/>
    <col min="6667" max="6667" width="10.7109375" style="58" customWidth="1"/>
    <col min="6668" max="6668" width="11.28515625" style="58" customWidth="1"/>
    <col min="6669" max="6669" width="8.85546875" style="58" bestFit="1" customWidth="1"/>
    <col min="6670" max="6670" width="10.85546875" style="58" customWidth="1"/>
    <col min="6671" max="6671" width="8.85546875" style="58" bestFit="1" customWidth="1"/>
    <col min="6672" max="6672" width="10.7109375" style="58" customWidth="1"/>
    <col min="6673" max="6673" width="8.7109375" style="58" customWidth="1"/>
    <col min="6674" max="6674" width="9.5703125" style="58" customWidth="1"/>
    <col min="6675" max="6675" width="8.140625" style="58" customWidth="1"/>
    <col min="6676" max="6676" width="8.28515625" style="58" customWidth="1"/>
    <col min="6677" max="6677" width="7.7109375" style="58" customWidth="1"/>
    <col min="6678" max="6679" width="10.28515625" style="58" bestFit="1" customWidth="1"/>
    <col min="6680" max="6910" width="9.140625" style="58"/>
    <col min="6911" max="6911" width="4.42578125" style="58" customWidth="1"/>
    <col min="6912" max="6912" width="30.42578125" style="58" customWidth="1"/>
    <col min="6913" max="6913" width="9.42578125" style="58" customWidth="1"/>
    <col min="6914" max="6914" width="10.28515625" style="58" customWidth="1"/>
    <col min="6915" max="6915" width="9.28515625" style="58" customWidth="1"/>
    <col min="6916" max="6916" width="12.7109375" style="58" customWidth="1"/>
    <col min="6917" max="6917" width="9.7109375" style="58" customWidth="1"/>
    <col min="6918" max="6918" width="10.28515625" style="58" customWidth="1"/>
    <col min="6919" max="6919" width="10.42578125" style="58" customWidth="1"/>
    <col min="6920" max="6920" width="11.85546875" style="58" customWidth="1"/>
    <col min="6921" max="6921" width="8.7109375" style="58" customWidth="1"/>
    <col min="6922" max="6922" width="12.28515625" style="58" customWidth="1"/>
    <col min="6923" max="6923" width="10.7109375" style="58" customWidth="1"/>
    <col min="6924" max="6924" width="11.28515625" style="58" customWidth="1"/>
    <col min="6925" max="6925" width="8.85546875" style="58" bestFit="1" customWidth="1"/>
    <col min="6926" max="6926" width="10.85546875" style="58" customWidth="1"/>
    <col min="6927" max="6927" width="8.85546875" style="58" bestFit="1" customWidth="1"/>
    <col min="6928" max="6928" width="10.7109375" style="58" customWidth="1"/>
    <col min="6929" max="6929" width="8.7109375" style="58" customWidth="1"/>
    <col min="6930" max="6930" width="9.5703125" style="58" customWidth="1"/>
    <col min="6931" max="6931" width="8.140625" style="58" customWidth="1"/>
    <col min="6932" max="6932" width="8.28515625" style="58" customWidth="1"/>
    <col min="6933" max="6933" width="7.7109375" style="58" customWidth="1"/>
    <col min="6934" max="6935" width="10.28515625" style="58" bestFit="1" customWidth="1"/>
    <col min="6936" max="7166" width="9.140625" style="58"/>
    <col min="7167" max="7167" width="4.42578125" style="58" customWidth="1"/>
    <col min="7168" max="7168" width="30.42578125" style="58" customWidth="1"/>
    <col min="7169" max="7169" width="9.42578125" style="58" customWidth="1"/>
    <col min="7170" max="7170" width="10.28515625" style="58" customWidth="1"/>
    <col min="7171" max="7171" width="9.28515625" style="58" customWidth="1"/>
    <col min="7172" max="7172" width="12.7109375" style="58" customWidth="1"/>
    <col min="7173" max="7173" width="9.7109375" style="58" customWidth="1"/>
    <col min="7174" max="7174" width="10.28515625" style="58" customWidth="1"/>
    <col min="7175" max="7175" width="10.42578125" style="58" customWidth="1"/>
    <col min="7176" max="7176" width="11.85546875" style="58" customWidth="1"/>
    <col min="7177" max="7177" width="8.7109375" style="58" customWidth="1"/>
    <col min="7178" max="7178" width="12.28515625" style="58" customWidth="1"/>
    <col min="7179" max="7179" width="10.7109375" style="58" customWidth="1"/>
    <col min="7180" max="7180" width="11.28515625" style="58" customWidth="1"/>
    <col min="7181" max="7181" width="8.85546875" style="58" bestFit="1" customWidth="1"/>
    <col min="7182" max="7182" width="10.85546875" style="58" customWidth="1"/>
    <col min="7183" max="7183" width="8.85546875" style="58" bestFit="1" customWidth="1"/>
    <col min="7184" max="7184" width="10.7109375" style="58" customWidth="1"/>
    <col min="7185" max="7185" width="8.7109375" style="58" customWidth="1"/>
    <col min="7186" max="7186" width="9.5703125" style="58" customWidth="1"/>
    <col min="7187" max="7187" width="8.140625" style="58" customWidth="1"/>
    <col min="7188" max="7188" width="8.28515625" style="58" customWidth="1"/>
    <col min="7189" max="7189" width="7.7109375" style="58" customWidth="1"/>
    <col min="7190" max="7191" width="10.28515625" style="58" bestFit="1" customWidth="1"/>
    <col min="7192" max="7422" width="9.140625" style="58"/>
    <col min="7423" max="7423" width="4.42578125" style="58" customWidth="1"/>
    <col min="7424" max="7424" width="30.42578125" style="58" customWidth="1"/>
    <col min="7425" max="7425" width="9.42578125" style="58" customWidth="1"/>
    <col min="7426" max="7426" width="10.28515625" style="58" customWidth="1"/>
    <col min="7427" max="7427" width="9.28515625" style="58" customWidth="1"/>
    <col min="7428" max="7428" width="12.7109375" style="58" customWidth="1"/>
    <col min="7429" max="7429" width="9.7109375" style="58" customWidth="1"/>
    <col min="7430" max="7430" width="10.28515625" style="58" customWidth="1"/>
    <col min="7431" max="7431" width="10.42578125" style="58" customWidth="1"/>
    <col min="7432" max="7432" width="11.85546875" style="58" customWidth="1"/>
    <col min="7433" max="7433" width="8.7109375" style="58" customWidth="1"/>
    <col min="7434" max="7434" width="12.28515625" style="58" customWidth="1"/>
    <col min="7435" max="7435" width="10.7109375" style="58" customWidth="1"/>
    <col min="7436" max="7436" width="11.28515625" style="58" customWidth="1"/>
    <col min="7437" max="7437" width="8.85546875" style="58" bestFit="1" customWidth="1"/>
    <col min="7438" max="7438" width="10.85546875" style="58" customWidth="1"/>
    <col min="7439" max="7439" width="8.85546875" style="58" bestFit="1" customWidth="1"/>
    <col min="7440" max="7440" width="10.7109375" style="58" customWidth="1"/>
    <col min="7441" max="7441" width="8.7109375" style="58" customWidth="1"/>
    <col min="7442" max="7442" width="9.5703125" style="58" customWidth="1"/>
    <col min="7443" max="7443" width="8.140625" style="58" customWidth="1"/>
    <col min="7444" max="7444" width="8.28515625" style="58" customWidth="1"/>
    <col min="7445" max="7445" width="7.7109375" style="58" customWidth="1"/>
    <col min="7446" max="7447" width="10.28515625" style="58" bestFit="1" customWidth="1"/>
    <col min="7448" max="7678" width="9.140625" style="58"/>
    <col min="7679" max="7679" width="4.42578125" style="58" customWidth="1"/>
    <col min="7680" max="7680" width="30.42578125" style="58" customWidth="1"/>
    <col min="7681" max="7681" width="9.42578125" style="58" customWidth="1"/>
    <col min="7682" max="7682" width="10.28515625" style="58" customWidth="1"/>
    <col min="7683" max="7683" width="9.28515625" style="58" customWidth="1"/>
    <col min="7684" max="7684" width="12.7109375" style="58" customWidth="1"/>
    <col min="7685" max="7685" width="9.7109375" style="58" customWidth="1"/>
    <col min="7686" max="7686" width="10.28515625" style="58" customWidth="1"/>
    <col min="7687" max="7687" width="10.42578125" style="58" customWidth="1"/>
    <col min="7688" max="7688" width="11.85546875" style="58" customWidth="1"/>
    <col min="7689" max="7689" width="8.7109375" style="58" customWidth="1"/>
    <col min="7690" max="7690" width="12.28515625" style="58" customWidth="1"/>
    <col min="7691" max="7691" width="10.7109375" style="58" customWidth="1"/>
    <col min="7692" max="7692" width="11.28515625" style="58" customWidth="1"/>
    <col min="7693" max="7693" width="8.85546875" style="58" bestFit="1" customWidth="1"/>
    <col min="7694" max="7694" width="10.85546875" style="58" customWidth="1"/>
    <col min="7695" max="7695" width="8.85546875" style="58" bestFit="1" customWidth="1"/>
    <col min="7696" max="7696" width="10.7109375" style="58" customWidth="1"/>
    <col min="7697" max="7697" width="8.7109375" style="58" customWidth="1"/>
    <col min="7698" max="7698" width="9.5703125" style="58" customWidth="1"/>
    <col min="7699" max="7699" width="8.140625" style="58" customWidth="1"/>
    <col min="7700" max="7700" width="8.28515625" style="58" customWidth="1"/>
    <col min="7701" max="7701" width="7.7109375" style="58" customWidth="1"/>
    <col min="7702" max="7703" width="10.28515625" style="58" bestFit="1" customWidth="1"/>
    <col min="7704" max="7934" width="9.140625" style="58"/>
    <col min="7935" max="7935" width="4.42578125" style="58" customWidth="1"/>
    <col min="7936" max="7936" width="30.42578125" style="58" customWidth="1"/>
    <col min="7937" max="7937" width="9.42578125" style="58" customWidth="1"/>
    <col min="7938" max="7938" width="10.28515625" style="58" customWidth="1"/>
    <col min="7939" max="7939" width="9.28515625" style="58" customWidth="1"/>
    <col min="7940" max="7940" width="12.7109375" style="58" customWidth="1"/>
    <col min="7941" max="7941" width="9.7109375" style="58" customWidth="1"/>
    <col min="7942" max="7942" width="10.28515625" style="58" customWidth="1"/>
    <col min="7943" max="7943" width="10.42578125" style="58" customWidth="1"/>
    <col min="7944" max="7944" width="11.85546875" style="58" customWidth="1"/>
    <col min="7945" max="7945" width="8.7109375" style="58" customWidth="1"/>
    <col min="7946" max="7946" width="12.28515625" style="58" customWidth="1"/>
    <col min="7947" max="7947" width="10.7109375" style="58" customWidth="1"/>
    <col min="7948" max="7948" width="11.28515625" style="58" customWidth="1"/>
    <col min="7949" max="7949" width="8.85546875" style="58" bestFit="1" customWidth="1"/>
    <col min="7950" max="7950" width="10.85546875" style="58" customWidth="1"/>
    <col min="7951" max="7951" width="8.85546875" style="58" bestFit="1" customWidth="1"/>
    <col min="7952" max="7952" width="10.7109375" style="58" customWidth="1"/>
    <col min="7953" max="7953" width="8.7109375" style="58" customWidth="1"/>
    <col min="7954" max="7954" width="9.5703125" style="58" customWidth="1"/>
    <col min="7955" max="7955" width="8.140625" style="58" customWidth="1"/>
    <col min="7956" max="7956" width="8.28515625" style="58" customWidth="1"/>
    <col min="7957" max="7957" width="7.7109375" style="58" customWidth="1"/>
    <col min="7958" max="7959" width="10.28515625" style="58" bestFit="1" customWidth="1"/>
    <col min="7960" max="8190" width="9.140625" style="58"/>
    <col min="8191" max="8191" width="4.42578125" style="58" customWidth="1"/>
    <col min="8192" max="8192" width="30.42578125" style="58" customWidth="1"/>
    <col min="8193" max="8193" width="9.42578125" style="58" customWidth="1"/>
    <col min="8194" max="8194" width="10.28515625" style="58" customWidth="1"/>
    <col min="8195" max="8195" width="9.28515625" style="58" customWidth="1"/>
    <col min="8196" max="8196" width="12.7109375" style="58" customWidth="1"/>
    <col min="8197" max="8197" width="9.7109375" style="58" customWidth="1"/>
    <col min="8198" max="8198" width="10.28515625" style="58" customWidth="1"/>
    <col min="8199" max="8199" width="10.42578125" style="58" customWidth="1"/>
    <col min="8200" max="8200" width="11.85546875" style="58" customWidth="1"/>
    <col min="8201" max="8201" width="8.7109375" style="58" customWidth="1"/>
    <col min="8202" max="8202" width="12.28515625" style="58" customWidth="1"/>
    <col min="8203" max="8203" width="10.7109375" style="58" customWidth="1"/>
    <col min="8204" max="8204" width="11.28515625" style="58" customWidth="1"/>
    <col min="8205" max="8205" width="8.85546875" style="58" bestFit="1" customWidth="1"/>
    <col min="8206" max="8206" width="10.85546875" style="58" customWidth="1"/>
    <col min="8207" max="8207" width="8.85546875" style="58" bestFit="1" customWidth="1"/>
    <col min="8208" max="8208" width="10.7109375" style="58" customWidth="1"/>
    <col min="8209" max="8209" width="8.7109375" style="58" customWidth="1"/>
    <col min="8210" max="8210" width="9.5703125" style="58" customWidth="1"/>
    <col min="8211" max="8211" width="8.140625" style="58" customWidth="1"/>
    <col min="8212" max="8212" width="8.28515625" style="58" customWidth="1"/>
    <col min="8213" max="8213" width="7.7109375" style="58" customWidth="1"/>
    <col min="8214" max="8215" width="10.28515625" style="58" bestFit="1" customWidth="1"/>
    <col min="8216" max="8446" width="9.140625" style="58"/>
    <col min="8447" max="8447" width="4.42578125" style="58" customWidth="1"/>
    <col min="8448" max="8448" width="30.42578125" style="58" customWidth="1"/>
    <col min="8449" max="8449" width="9.42578125" style="58" customWidth="1"/>
    <col min="8450" max="8450" width="10.28515625" style="58" customWidth="1"/>
    <col min="8451" max="8451" width="9.28515625" style="58" customWidth="1"/>
    <col min="8452" max="8452" width="12.7109375" style="58" customWidth="1"/>
    <col min="8453" max="8453" width="9.7109375" style="58" customWidth="1"/>
    <col min="8454" max="8454" width="10.28515625" style="58" customWidth="1"/>
    <col min="8455" max="8455" width="10.42578125" style="58" customWidth="1"/>
    <col min="8456" max="8456" width="11.85546875" style="58" customWidth="1"/>
    <col min="8457" max="8457" width="8.7109375" style="58" customWidth="1"/>
    <col min="8458" max="8458" width="12.28515625" style="58" customWidth="1"/>
    <col min="8459" max="8459" width="10.7109375" style="58" customWidth="1"/>
    <col min="8460" max="8460" width="11.28515625" style="58" customWidth="1"/>
    <col min="8461" max="8461" width="8.85546875" style="58" bestFit="1" customWidth="1"/>
    <col min="8462" max="8462" width="10.85546875" style="58" customWidth="1"/>
    <col min="8463" max="8463" width="8.85546875" style="58" bestFit="1" customWidth="1"/>
    <col min="8464" max="8464" width="10.7109375" style="58" customWidth="1"/>
    <col min="8465" max="8465" width="8.7109375" style="58" customWidth="1"/>
    <col min="8466" max="8466" width="9.5703125" style="58" customWidth="1"/>
    <col min="8467" max="8467" width="8.140625" style="58" customWidth="1"/>
    <col min="8468" max="8468" width="8.28515625" style="58" customWidth="1"/>
    <col min="8469" max="8469" width="7.7109375" style="58" customWidth="1"/>
    <col min="8470" max="8471" width="10.28515625" style="58" bestFit="1" customWidth="1"/>
    <col min="8472" max="8702" width="9.140625" style="58"/>
    <col min="8703" max="8703" width="4.42578125" style="58" customWidth="1"/>
    <col min="8704" max="8704" width="30.42578125" style="58" customWidth="1"/>
    <col min="8705" max="8705" width="9.42578125" style="58" customWidth="1"/>
    <col min="8706" max="8706" width="10.28515625" style="58" customWidth="1"/>
    <col min="8707" max="8707" width="9.28515625" style="58" customWidth="1"/>
    <col min="8708" max="8708" width="12.7109375" style="58" customWidth="1"/>
    <col min="8709" max="8709" width="9.7109375" style="58" customWidth="1"/>
    <col min="8710" max="8710" width="10.28515625" style="58" customWidth="1"/>
    <col min="8711" max="8711" width="10.42578125" style="58" customWidth="1"/>
    <col min="8712" max="8712" width="11.85546875" style="58" customWidth="1"/>
    <col min="8713" max="8713" width="8.7109375" style="58" customWidth="1"/>
    <col min="8714" max="8714" width="12.28515625" style="58" customWidth="1"/>
    <col min="8715" max="8715" width="10.7109375" style="58" customWidth="1"/>
    <col min="8716" max="8716" width="11.28515625" style="58" customWidth="1"/>
    <col min="8717" max="8717" width="8.85546875" style="58" bestFit="1" customWidth="1"/>
    <col min="8718" max="8718" width="10.85546875" style="58" customWidth="1"/>
    <col min="8719" max="8719" width="8.85546875" style="58" bestFit="1" customWidth="1"/>
    <col min="8720" max="8720" width="10.7109375" style="58" customWidth="1"/>
    <col min="8721" max="8721" width="8.7109375" style="58" customWidth="1"/>
    <col min="8722" max="8722" width="9.5703125" style="58" customWidth="1"/>
    <col min="8723" max="8723" width="8.140625" style="58" customWidth="1"/>
    <col min="8724" max="8724" width="8.28515625" style="58" customWidth="1"/>
    <col min="8725" max="8725" width="7.7109375" style="58" customWidth="1"/>
    <col min="8726" max="8727" width="10.28515625" style="58" bestFit="1" customWidth="1"/>
    <col min="8728" max="8958" width="9.140625" style="58"/>
    <col min="8959" max="8959" width="4.42578125" style="58" customWidth="1"/>
    <col min="8960" max="8960" width="30.42578125" style="58" customWidth="1"/>
    <col min="8961" max="8961" width="9.42578125" style="58" customWidth="1"/>
    <col min="8962" max="8962" width="10.28515625" style="58" customWidth="1"/>
    <col min="8963" max="8963" width="9.28515625" style="58" customWidth="1"/>
    <col min="8964" max="8964" width="12.7109375" style="58" customWidth="1"/>
    <col min="8965" max="8965" width="9.7109375" style="58" customWidth="1"/>
    <col min="8966" max="8966" width="10.28515625" style="58" customWidth="1"/>
    <col min="8967" max="8967" width="10.42578125" style="58" customWidth="1"/>
    <col min="8968" max="8968" width="11.85546875" style="58" customWidth="1"/>
    <col min="8969" max="8969" width="8.7109375" style="58" customWidth="1"/>
    <col min="8970" max="8970" width="12.28515625" style="58" customWidth="1"/>
    <col min="8971" max="8971" width="10.7109375" style="58" customWidth="1"/>
    <col min="8972" max="8972" width="11.28515625" style="58" customWidth="1"/>
    <col min="8973" max="8973" width="8.85546875" style="58" bestFit="1" customWidth="1"/>
    <col min="8974" max="8974" width="10.85546875" style="58" customWidth="1"/>
    <col min="8975" max="8975" width="8.85546875" style="58" bestFit="1" customWidth="1"/>
    <col min="8976" max="8976" width="10.7109375" style="58" customWidth="1"/>
    <col min="8977" max="8977" width="8.7109375" style="58" customWidth="1"/>
    <col min="8978" max="8978" width="9.5703125" style="58" customWidth="1"/>
    <col min="8979" max="8979" width="8.140625" style="58" customWidth="1"/>
    <col min="8980" max="8980" width="8.28515625" style="58" customWidth="1"/>
    <col min="8981" max="8981" width="7.7109375" style="58" customWidth="1"/>
    <col min="8982" max="8983" width="10.28515625" style="58" bestFit="1" customWidth="1"/>
    <col min="8984" max="9214" width="9.140625" style="58"/>
    <col min="9215" max="9215" width="4.42578125" style="58" customWidth="1"/>
    <col min="9216" max="9216" width="30.42578125" style="58" customWidth="1"/>
    <col min="9217" max="9217" width="9.42578125" style="58" customWidth="1"/>
    <col min="9218" max="9218" width="10.28515625" style="58" customWidth="1"/>
    <col min="9219" max="9219" width="9.28515625" style="58" customWidth="1"/>
    <col min="9220" max="9220" width="12.7109375" style="58" customWidth="1"/>
    <col min="9221" max="9221" width="9.7109375" style="58" customWidth="1"/>
    <col min="9222" max="9222" width="10.28515625" style="58" customWidth="1"/>
    <col min="9223" max="9223" width="10.42578125" style="58" customWidth="1"/>
    <col min="9224" max="9224" width="11.85546875" style="58" customWidth="1"/>
    <col min="9225" max="9225" width="8.7109375" style="58" customWidth="1"/>
    <col min="9226" max="9226" width="12.28515625" style="58" customWidth="1"/>
    <col min="9227" max="9227" width="10.7109375" style="58" customWidth="1"/>
    <col min="9228" max="9228" width="11.28515625" style="58" customWidth="1"/>
    <col min="9229" max="9229" width="8.85546875" style="58" bestFit="1" customWidth="1"/>
    <col min="9230" max="9230" width="10.85546875" style="58" customWidth="1"/>
    <col min="9231" max="9231" width="8.85546875" style="58" bestFit="1" customWidth="1"/>
    <col min="9232" max="9232" width="10.7109375" style="58" customWidth="1"/>
    <col min="9233" max="9233" width="8.7109375" style="58" customWidth="1"/>
    <col min="9234" max="9234" width="9.5703125" style="58" customWidth="1"/>
    <col min="9235" max="9235" width="8.140625" style="58" customWidth="1"/>
    <col min="9236" max="9236" width="8.28515625" style="58" customWidth="1"/>
    <col min="9237" max="9237" width="7.7109375" style="58" customWidth="1"/>
    <col min="9238" max="9239" width="10.28515625" style="58" bestFit="1" customWidth="1"/>
    <col min="9240" max="9470" width="9.140625" style="58"/>
    <col min="9471" max="9471" width="4.42578125" style="58" customWidth="1"/>
    <col min="9472" max="9472" width="30.42578125" style="58" customWidth="1"/>
    <col min="9473" max="9473" width="9.42578125" style="58" customWidth="1"/>
    <col min="9474" max="9474" width="10.28515625" style="58" customWidth="1"/>
    <col min="9475" max="9475" width="9.28515625" style="58" customWidth="1"/>
    <col min="9476" max="9476" width="12.7109375" style="58" customWidth="1"/>
    <col min="9477" max="9477" width="9.7109375" style="58" customWidth="1"/>
    <col min="9478" max="9478" width="10.28515625" style="58" customWidth="1"/>
    <col min="9479" max="9479" width="10.42578125" style="58" customWidth="1"/>
    <col min="9480" max="9480" width="11.85546875" style="58" customWidth="1"/>
    <col min="9481" max="9481" width="8.7109375" style="58" customWidth="1"/>
    <col min="9482" max="9482" width="12.28515625" style="58" customWidth="1"/>
    <col min="9483" max="9483" width="10.7109375" style="58" customWidth="1"/>
    <col min="9484" max="9484" width="11.28515625" style="58" customWidth="1"/>
    <col min="9485" max="9485" width="8.85546875" style="58" bestFit="1" customWidth="1"/>
    <col min="9486" max="9486" width="10.85546875" style="58" customWidth="1"/>
    <col min="9487" max="9487" width="8.85546875" style="58" bestFit="1" customWidth="1"/>
    <col min="9488" max="9488" width="10.7109375" style="58" customWidth="1"/>
    <col min="9489" max="9489" width="8.7109375" style="58" customWidth="1"/>
    <col min="9490" max="9490" width="9.5703125" style="58" customWidth="1"/>
    <col min="9491" max="9491" width="8.140625" style="58" customWidth="1"/>
    <col min="9492" max="9492" width="8.28515625" style="58" customWidth="1"/>
    <col min="9493" max="9493" width="7.7109375" style="58" customWidth="1"/>
    <col min="9494" max="9495" width="10.28515625" style="58" bestFit="1" customWidth="1"/>
    <col min="9496" max="9726" width="9.140625" style="58"/>
    <col min="9727" max="9727" width="4.42578125" style="58" customWidth="1"/>
    <col min="9728" max="9728" width="30.42578125" style="58" customWidth="1"/>
    <col min="9729" max="9729" width="9.42578125" style="58" customWidth="1"/>
    <col min="9730" max="9730" width="10.28515625" style="58" customWidth="1"/>
    <col min="9731" max="9731" width="9.28515625" style="58" customWidth="1"/>
    <col min="9732" max="9732" width="12.7109375" style="58" customWidth="1"/>
    <col min="9733" max="9733" width="9.7109375" style="58" customWidth="1"/>
    <col min="9734" max="9734" width="10.28515625" style="58" customWidth="1"/>
    <col min="9735" max="9735" width="10.42578125" style="58" customWidth="1"/>
    <col min="9736" max="9736" width="11.85546875" style="58" customWidth="1"/>
    <col min="9737" max="9737" width="8.7109375" style="58" customWidth="1"/>
    <col min="9738" max="9738" width="12.28515625" style="58" customWidth="1"/>
    <col min="9739" max="9739" width="10.7109375" style="58" customWidth="1"/>
    <col min="9740" max="9740" width="11.28515625" style="58" customWidth="1"/>
    <col min="9741" max="9741" width="8.85546875" style="58" bestFit="1" customWidth="1"/>
    <col min="9742" max="9742" width="10.85546875" style="58" customWidth="1"/>
    <col min="9743" max="9743" width="8.85546875" style="58" bestFit="1" customWidth="1"/>
    <col min="9744" max="9744" width="10.7109375" style="58" customWidth="1"/>
    <col min="9745" max="9745" width="8.7109375" style="58" customWidth="1"/>
    <col min="9746" max="9746" width="9.5703125" style="58" customWidth="1"/>
    <col min="9747" max="9747" width="8.140625" style="58" customWidth="1"/>
    <col min="9748" max="9748" width="8.28515625" style="58" customWidth="1"/>
    <col min="9749" max="9749" width="7.7109375" style="58" customWidth="1"/>
    <col min="9750" max="9751" width="10.28515625" style="58" bestFit="1" customWidth="1"/>
    <col min="9752" max="9982" width="9.140625" style="58"/>
    <col min="9983" max="9983" width="4.42578125" style="58" customWidth="1"/>
    <col min="9984" max="9984" width="30.42578125" style="58" customWidth="1"/>
    <col min="9985" max="9985" width="9.42578125" style="58" customWidth="1"/>
    <col min="9986" max="9986" width="10.28515625" style="58" customWidth="1"/>
    <col min="9987" max="9987" width="9.28515625" style="58" customWidth="1"/>
    <col min="9988" max="9988" width="12.7109375" style="58" customWidth="1"/>
    <col min="9989" max="9989" width="9.7109375" style="58" customWidth="1"/>
    <col min="9990" max="9990" width="10.28515625" style="58" customWidth="1"/>
    <col min="9991" max="9991" width="10.42578125" style="58" customWidth="1"/>
    <col min="9992" max="9992" width="11.85546875" style="58" customWidth="1"/>
    <col min="9993" max="9993" width="8.7109375" style="58" customWidth="1"/>
    <col min="9994" max="9994" width="12.28515625" style="58" customWidth="1"/>
    <col min="9995" max="9995" width="10.7109375" style="58" customWidth="1"/>
    <col min="9996" max="9996" width="11.28515625" style="58" customWidth="1"/>
    <col min="9997" max="9997" width="8.85546875" style="58" bestFit="1" customWidth="1"/>
    <col min="9998" max="9998" width="10.85546875" style="58" customWidth="1"/>
    <col min="9999" max="9999" width="8.85546875" style="58" bestFit="1" customWidth="1"/>
    <col min="10000" max="10000" width="10.7109375" style="58" customWidth="1"/>
    <col min="10001" max="10001" width="8.7109375" style="58" customWidth="1"/>
    <col min="10002" max="10002" width="9.5703125" style="58" customWidth="1"/>
    <col min="10003" max="10003" width="8.140625" style="58" customWidth="1"/>
    <col min="10004" max="10004" width="8.28515625" style="58" customWidth="1"/>
    <col min="10005" max="10005" width="7.7109375" style="58" customWidth="1"/>
    <col min="10006" max="10007" width="10.28515625" style="58" bestFit="1" customWidth="1"/>
    <col min="10008" max="10238" width="9.140625" style="58"/>
    <col min="10239" max="10239" width="4.42578125" style="58" customWidth="1"/>
    <col min="10240" max="10240" width="30.42578125" style="58" customWidth="1"/>
    <col min="10241" max="10241" width="9.42578125" style="58" customWidth="1"/>
    <col min="10242" max="10242" width="10.28515625" style="58" customWidth="1"/>
    <col min="10243" max="10243" width="9.28515625" style="58" customWidth="1"/>
    <col min="10244" max="10244" width="12.7109375" style="58" customWidth="1"/>
    <col min="10245" max="10245" width="9.7109375" style="58" customWidth="1"/>
    <col min="10246" max="10246" width="10.28515625" style="58" customWidth="1"/>
    <col min="10247" max="10247" width="10.42578125" style="58" customWidth="1"/>
    <col min="10248" max="10248" width="11.85546875" style="58" customWidth="1"/>
    <col min="10249" max="10249" width="8.7109375" style="58" customWidth="1"/>
    <col min="10250" max="10250" width="12.28515625" style="58" customWidth="1"/>
    <col min="10251" max="10251" width="10.7109375" style="58" customWidth="1"/>
    <col min="10252" max="10252" width="11.28515625" style="58" customWidth="1"/>
    <col min="10253" max="10253" width="8.85546875" style="58" bestFit="1" customWidth="1"/>
    <col min="10254" max="10254" width="10.85546875" style="58" customWidth="1"/>
    <col min="10255" max="10255" width="8.85546875" style="58" bestFit="1" customWidth="1"/>
    <col min="10256" max="10256" width="10.7109375" style="58" customWidth="1"/>
    <col min="10257" max="10257" width="8.7109375" style="58" customWidth="1"/>
    <col min="10258" max="10258" width="9.5703125" style="58" customWidth="1"/>
    <col min="10259" max="10259" width="8.140625" style="58" customWidth="1"/>
    <col min="10260" max="10260" width="8.28515625" style="58" customWidth="1"/>
    <col min="10261" max="10261" width="7.7109375" style="58" customWidth="1"/>
    <col min="10262" max="10263" width="10.28515625" style="58" bestFit="1" customWidth="1"/>
    <col min="10264" max="10494" width="9.140625" style="58"/>
    <col min="10495" max="10495" width="4.42578125" style="58" customWidth="1"/>
    <col min="10496" max="10496" width="30.42578125" style="58" customWidth="1"/>
    <col min="10497" max="10497" width="9.42578125" style="58" customWidth="1"/>
    <col min="10498" max="10498" width="10.28515625" style="58" customWidth="1"/>
    <col min="10499" max="10499" width="9.28515625" style="58" customWidth="1"/>
    <col min="10500" max="10500" width="12.7109375" style="58" customWidth="1"/>
    <col min="10501" max="10501" width="9.7109375" style="58" customWidth="1"/>
    <col min="10502" max="10502" width="10.28515625" style="58" customWidth="1"/>
    <col min="10503" max="10503" width="10.42578125" style="58" customWidth="1"/>
    <col min="10504" max="10504" width="11.85546875" style="58" customWidth="1"/>
    <col min="10505" max="10505" width="8.7109375" style="58" customWidth="1"/>
    <col min="10506" max="10506" width="12.28515625" style="58" customWidth="1"/>
    <col min="10507" max="10507" width="10.7109375" style="58" customWidth="1"/>
    <col min="10508" max="10508" width="11.28515625" style="58" customWidth="1"/>
    <col min="10509" max="10509" width="8.85546875" style="58" bestFit="1" customWidth="1"/>
    <col min="10510" max="10510" width="10.85546875" style="58" customWidth="1"/>
    <col min="10511" max="10511" width="8.85546875" style="58" bestFit="1" customWidth="1"/>
    <col min="10512" max="10512" width="10.7109375" style="58" customWidth="1"/>
    <col min="10513" max="10513" width="8.7109375" style="58" customWidth="1"/>
    <col min="10514" max="10514" width="9.5703125" style="58" customWidth="1"/>
    <col min="10515" max="10515" width="8.140625" style="58" customWidth="1"/>
    <col min="10516" max="10516" width="8.28515625" style="58" customWidth="1"/>
    <col min="10517" max="10517" width="7.7109375" style="58" customWidth="1"/>
    <col min="10518" max="10519" width="10.28515625" style="58" bestFit="1" customWidth="1"/>
    <col min="10520" max="10750" width="9.140625" style="58"/>
    <col min="10751" max="10751" width="4.42578125" style="58" customWidth="1"/>
    <col min="10752" max="10752" width="30.42578125" style="58" customWidth="1"/>
    <col min="10753" max="10753" width="9.42578125" style="58" customWidth="1"/>
    <col min="10754" max="10754" width="10.28515625" style="58" customWidth="1"/>
    <col min="10755" max="10755" width="9.28515625" style="58" customWidth="1"/>
    <col min="10756" max="10756" width="12.7109375" style="58" customWidth="1"/>
    <col min="10757" max="10757" width="9.7109375" style="58" customWidth="1"/>
    <col min="10758" max="10758" width="10.28515625" style="58" customWidth="1"/>
    <col min="10759" max="10759" width="10.42578125" style="58" customWidth="1"/>
    <col min="10760" max="10760" width="11.85546875" style="58" customWidth="1"/>
    <col min="10761" max="10761" width="8.7109375" style="58" customWidth="1"/>
    <col min="10762" max="10762" width="12.28515625" style="58" customWidth="1"/>
    <col min="10763" max="10763" width="10.7109375" style="58" customWidth="1"/>
    <col min="10764" max="10764" width="11.28515625" style="58" customWidth="1"/>
    <col min="10765" max="10765" width="8.85546875" style="58" bestFit="1" customWidth="1"/>
    <col min="10766" max="10766" width="10.85546875" style="58" customWidth="1"/>
    <col min="10767" max="10767" width="8.85546875" style="58" bestFit="1" customWidth="1"/>
    <col min="10768" max="10768" width="10.7109375" style="58" customWidth="1"/>
    <col min="10769" max="10769" width="8.7109375" style="58" customWidth="1"/>
    <col min="10770" max="10770" width="9.5703125" style="58" customWidth="1"/>
    <col min="10771" max="10771" width="8.140625" style="58" customWidth="1"/>
    <col min="10772" max="10772" width="8.28515625" style="58" customWidth="1"/>
    <col min="10773" max="10773" width="7.7109375" style="58" customWidth="1"/>
    <col min="10774" max="10775" width="10.28515625" style="58" bestFit="1" customWidth="1"/>
    <col min="10776" max="11006" width="9.140625" style="58"/>
    <col min="11007" max="11007" width="4.42578125" style="58" customWidth="1"/>
    <col min="11008" max="11008" width="30.42578125" style="58" customWidth="1"/>
    <col min="11009" max="11009" width="9.42578125" style="58" customWidth="1"/>
    <col min="11010" max="11010" width="10.28515625" style="58" customWidth="1"/>
    <col min="11011" max="11011" width="9.28515625" style="58" customWidth="1"/>
    <col min="11012" max="11012" width="12.7109375" style="58" customWidth="1"/>
    <col min="11013" max="11013" width="9.7109375" style="58" customWidth="1"/>
    <col min="11014" max="11014" width="10.28515625" style="58" customWidth="1"/>
    <col min="11015" max="11015" width="10.42578125" style="58" customWidth="1"/>
    <col min="11016" max="11016" width="11.85546875" style="58" customWidth="1"/>
    <col min="11017" max="11017" width="8.7109375" style="58" customWidth="1"/>
    <col min="11018" max="11018" width="12.28515625" style="58" customWidth="1"/>
    <col min="11019" max="11019" width="10.7109375" style="58" customWidth="1"/>
    <col min="11020" max="11020" width="11.28515625" style="58" customWidth="1"/>
    <col min="11021" max="11021" width="8.85546875" style="58" bestFit="1" customWidth="1"/>
    <col min="11022" max="11022" width="10.85546875" style="58" customWidth="1"/>
    <col min="11023" max="11023" width="8.85546875" style="58" bestFit="1" customWidth="1"/>
    <col min="11024" max="11024" width="10.7109375" style="58" customWidth="1"/>
    <col min="11025" max="11025" width="8.7109375" style="58" customWidth="1"/>
    <col min="11026" max="11026" width="9.5703125" style="58" customWidth="1"/>
    <col min="11027" max="11027" width="8.140625" style="58" customWidth="1"/>
    <col min="11028" max="11028" width="8.28515625" style="58" customWidth="1"/>
    <col min="11029" max="11029" width="7.7109375" style="58" customWidth="1"/>
    <col min="11030" max="11031" width="10.28515625" style="58" bestFit="1" customWidth="1"/>
    <col min="11032" max="11262" width="9.140625" style="58"/>
    <col min="11263" max="11263" width="4.42578125" style="58" customWidth="1"/>
    <col min="11264" max="11264" width="30.42578125" style="58" customWidth="1"/>
    <col min="11265" max="11265" width="9.42578125" style="58" customWidth="1"/>
    <col min="11266" max="11266" width="10.28515625" style="58" customWidth="1"/>
    <col min="11267" max="11267" width="9.28515625" style="58" customWidth="1"/>
    <col min="11268" max="11268" width="12.7109375" style="58" customWidth="1"/>
    <col min="11269" max="11269" width="9.7109375" style="58" customWidth="1"/>
    <col min="11270" max="11270" width="10.28515625" style="58" customWidth="1"/>
    <col min="11271" max="11271" width="10.42578125" style="58" customWidth="1"/>
    <col min="11272" max="11272" width="11.85546875" style="58" customWidth="1"/>
    <col min="11273" max="11273" width="8.7109375" style="58" customWidth="1"/>
    <col min="11274" max="11274" width="12.28515625" style="58" customWidth="1"/>
    <col min="11275" max="11275" width="10.7109375" style="58" customWidth="1"/>
    <col min="11276" max="11276" width="11.28515625" style="58" customWidth="1"/>
    <col min="11277" max="11277" width="8.85546875" style="58" bestFit="1" customWidth="1"/>
    <col min="11278" max="11278" width="10.85546875" style="58" customWidth="1"/>
    <col min="11279" max="11279" width="8.85546875" style="58" bestFit="1" customWidth="1"/>
    <col min="11280" max="11280" width="10.7109375" style="58" customWidth="1"/>
    <col min="11281" max="11281" width="8.7109375" style="58" customWidth="1"/>
    <col min="11282" max="11282" width="9.5703125" style="58" customWidth="1"/>
    <col min="11283" max="11283" width="8.140625" style="58" customWidth="1"/>
    <col min="11284" max="11284" width="8.28515625" style="58" customWidth="1"/>
    <col min="11285" max="11285" width="7.7109375" style="58" customWidth="1"/>
    <col min="11286" max="11287" width="10.28515625" style="58" bestFit="1" customWidth="1"/>
    <col min="11288" max="11518" width="9.140625" style="58"/>
    <col min="11519" max="11519" width="4.42578125" style="58" customWidth="1"/>
    <col min="11520" max="11520" width="30.42578125" style="58" customWidth="1"/>
    <col min="11521" max="11521" width="9.42578125" style="58" customWidth="1"/>
    <col min="11522" max="11522" width="10.28515625" style="58" customWidth="1"/>
    <col min="11523" max="11523" width="9.28515625" style="58" customWidth="1"/>
    <col min="11524" max="11524" width="12.7109375" style="58" customWidth="1"/>
    <col min="11525" max="11525" width="9.7109375" style="58" customWidth="1"/>
    <col min="11526" max="11526" width="10.28515625" style="58" customWidth="1"/>
    <col min="11527" max="11527" width="10.42578125" style="58" customWidth="1"/>
    <col min="11528" max="11528" width="11.85546875" style="58" customWidth="1"/>
    <col min="11529" max="11529" width="8.7109375" style="58" customWidth="1"/>
    <col min="11530" max="11530" width="12.28515625" style="58" customWidth="1"/>
    <col min="11531" max="11531" width="10.7109375" style="58" customWidth="1"/>
    <col min="11532" max="11532" width="11.28515625" style="58" customWidth="1"/>
    <col min="11533" max="11533" width="8.85546875" style="58" bestFit="1" customWidth="1"/>
    <col min="11534" max="11534" width="10.85546875" style="58" customWidth="1"/>
    <col min="11535" max="11535" width="8.85546875" style="58" bestFit="1" customWidth="1"/>
    <col min="11536" max="11536" width="10.7109375" style="58" customWidth="1"/>
    <col min="11537" max="11537" width="8.7109375" style="58" customWidth="1"/>
    <col min="11538" max="11538" width="9.5703125" style="58" customWidth="1"/>
    <col min="11539" max="11539" width="8.140625" style="58" customWidth="1"/>
    <col min="11540" max="11540" width="8.28515625" style="58" customWidth="1"/>
    <col min="11541" max="11541" width="7.7109375" style="58" customWidth="1"/>
    <col min="11542" max="11543" width="10.28515625" style="58" bestFit="1" customWidth="1"/>
    <col min="11544" max="11774" width="9.140625" style="58"/>
    <col min="11775" max="11775" width="4.42578125" style="58" customWidth="1"/>
    <col min="11776" max="11776" width="30.42578125" style="58" customWidth="1"/>
    <col min="11777" max="11777" width="9.42578125" style="58" customWidth="1"/>
    <col min="11778" max="11778" width="10.28515625" style="58" customWidth="1"/>
    <col min="11779" max="11779" width="9.28515625" style="58" customWidth="1"/>
    <col min="11780" max="11780" width="12.7109375" style="58" customWidth="1"/>
    <col min="11781" max="11781" width="9.7109375" style="58" customWidth="1"/>
    <col min="11782" max="11782" width="10.28515625" style="58" customWidth="1"/>
    <col min="11783" max="11783" width="10.42578125" style="58" customWidth="1"/>
    <col min="11784" max="11784" width="11.85546875" style="58" customWidth="1"/>
    <col min="11785" max="11785" width="8.7109375" style="58" customWidth="1"/>
    <col min="11786" max="11786" width="12.28515625" style="58" customWidth="1"/>
    <col min="11787" max="11787" width="10.7109375" style="58" customWidth="1"/>
    <col min="11788" max="11788" width="11.28515625" style="58" customWidth="1"/>
    <col min="11789" max="11789" width="8.85546875" style="58" bestFit="1" customWidth="1"/>
    <col min="11790" max="11790" width="10.85546875" style="58" customWidth="1"/>
    <col min="11791" max="11791" width="8.85546875" style="58" bestFit="1" customWidth="1"/>
    <col min="11792" max="11792" width="10.7109375" style="58" customWidth="1"/>
    <col min="11793" max="11793" width="8.7109375" style="58" customWidth="1"/>
    <col min="11794" max="11794" width="9.5703125" style="58" customWidth="1"/>
    <col min="11795" max="11795" width="8.140625" style="58" customWidth="1"/>
    <col min="11796" max="11796" width="8.28515625" style="58" customWidth="1"/>
    <col min="11797" max="11797" width="7.7109375" style="58" customWidth="1"/>
    <col min="11798" max="11799" width="10.28515625" style="58" bestFit="1" customWidth="1"/>
    <col min="11800" max="12030" width="9.140625" style="58"/>
    <col min="12031" max="12031" width="4.42578125" style="58" customWidth="1"/>
    <col min="12032" max="12032" width="30.42578125" style="58" customWidth="1"/>
    <col min="12033" max="12033" width="9.42578125" style="58" customWidth="1"/>
    <col min="12034" max="12034" width="10.28515625" style="58" customWidth="1"/>
    <col min="12035" max="12035" width="9.28515625" style="58" customWidth="1"/>
    <col min="12036" max="12036" width="12.7109375" style="58" customWidth="1"/>
    <col min="12037" max="12037" width="9.7109375" style="58" customWidth="1"/>
    <col min="12038" max="12038" width="10.28515625" style="58" customWidth="1"/>
    <col min="12039" max="12039" width="10.42578125" style="58" customWidth="1"/>
    <col min="12040" max="12040" width="11.85546875" style="58" customWidth="1"/>
    <col min="12041" max="12041" width="8.7109375" style="58" customWidth="1"/>
    <col min="12042" max="12042" width="12.28515625" style="58" customWidth="1"/>
    <col min="12043" max="12043" width="10.7109375" style="58" customWidth="1"/>
    <col min="12044" max="12044" width="11.28515625" style="58" customWidth="1"/>
    <col min="12045" max="12045" width="8.85546875" style="58" bestFit="1" customWidth="1"/>
    <col min="12046" max="12046" width="10.85546875" style="58" customWidth="1"/>
    <col min="12047" max="12047" width="8.85546875" style="58" bestFit="1" customWidth="1"/>
    <col min="12048" max="12048" width="10.7109375" style="58" customWidth="1"/>
    <col min="12049" max="12049" width="8.7109375" style="58" customWidth="1"/>
    <col min="12050" max="12050" width="9.5703125" style="58" customWidth="1"/>
    <col min="12051" max="12051" width="8.140625" style="58" customWidth="1"/>
    <col min="12052" max="12052" width="8.28515625" style="58" customWidth="1"/>
    <col min="12053" max="12053" width="7.7109375" style="58" customWidth="1"/>
    <col min="12054" max="12055" width="10.28515625" style="58" bestFit="1" customWidth="1"/>
    <col min="12056" max="12286" width="9.140625" style="58"/>
    <col min="12287" max="12287" width="4.42578125" style="58" customWidth="1"/>
    <col min="12288" max="12288" width="30.42578125" style="58" customWidth="1"/>
    <col min="12289" max="12289" width="9.42578125" style="58" customWidth="1"/>
    <col min="12290" max="12290" width="10.28515625" style="58" customWidth="1"/>
    <col min="12291" max="12291" width="9.28515625" style="58" customWidth="1"/>
    <col min="12292" max="12292" width="12.7109375" style="58" customWidth="1"/>
    <col min="12293" max="12293" width="9.7109375" style="58" customWidth="1"/>
    <col min="12294" max="12294" width="10.28515625" style="58" customWidth="1"/>
    <col min="12295" max="12295" width="10.42578125" style="58" customWidth="1"/>
    <col min="12296" max="12296" width="11.85546875" style="58" customWidth="1"/>
    <col min="12297" max="12297" width="8.7109375" style="58" customWidth="1"/>
    <col min="12298" max="12298" width="12.28515625" style="58" customWidth="1"/>
    <col min="12299" max="12299" width="10.7109375" style="58" customWidth="1"/>
    <col min="12300" max="12300" width="11.28515625" style="58" customWidth="1"/>
    <col min="12301" max="12301" width="8.85546875" style="58" bestFit="1" customWidth="1"/>
    <col min="12302" max="12302" width="10.85546875" style="58" customWidth="1"/>
    <col min="12303" max="12303" width="8.85546875" style="58" bestFit="1" customWidth="1"/>
    <col min="12304" max="12304" width="10.7109375" style="58" customWidth="1"/>
    <col min="12305" max="12305" width="8.7109375" style="58" customWidth="1"/>
    <col min="12306" max="12306" width="9.5703125" style="58" customWidth="1"/>
    <col min="12307" max="12307" width="8.140625" style="58" customWidth="1"/>
    <col min="12308" max="12308" width="8.28515625" style="58" customWidth="1"/>
    <col min="12309" max="12309" width="7.7109375" style="58" customWidth="1"/>
    <col min="12310" max="12311" width="10.28515625" style="58" bestFit="1" customWidth="1"/>
    <col min="12312" max="12542" width="9.140625" style="58"/>
    <col min="12543" max="12543" width="4.42578125" style="58" customWidth="1"/>
    <col min="12544" max="12544" width="30.42578125" style="58" customWidth="1"/>
    <col min="12545" max="12545" width="9.42578125" style="58" customWidth="1"/>
    <col min="12546" max="12546" width="10.28515625" style="58" customWidth="1"/>
    <col min="12547" max="12547" width="9.28515625" style="58" customWidth="1"/>
    <col min="12548" max="12548" width="12.7109375" style="58" customWidth="1"/>
    <col min="12549" max="12549" width="9.7109375" style="58" customWidth="1"/>
    <col min="12550" max="12550" width="10.28515625" style="58" customWidth="1"/>
    <col min="12551" max="12551" width="10.42578125" style="58" customWidth="1"/>
    <col min="12552" max="12552" width="11.85546875" style="58" customWidth="1"/>
    <col min="12553" max="12553" width="8.7109375" style="58" customWidth="1"/>
    <col min="12554" max="12554" width="12.28515625" style="58" customWidth="1"/>
    <col min="12555" max="12555" width="10.7109375" style="58" customWidth="1"/>
    <col min="12556" max="12556" width="11.28515625" style="58" customWidth="1"/>
    <col min="12557" max="12557" width="8.85546875" style="58" bestFit="1" customWidth="1"/>
    <col min="12558" max="12558" width="10.85546875" style="58" customWidth="1"/>
    <col min="12559" max="12559" width="8.85546875" style="58" bestFit="1" customWidth="1"/>
    <col min="12560" max="12560" width="10.7109375" style="58" customWidth="1"/>
    <col min="12561" max="12561" width="8.7109375" style="58" customWidth="1"/>
    <col min="12562" max="12562" width="9.5703125" style="58" customWidth="1"/>
    <col min="12563" max="12563" width="8.140625" style="58" customWidth="1"/>
    <col min="12564" max="12564" width="8.28515625" style="58" customWidth="1"/>
    <col min="12565" max="12565" width="7.7109375" style="58" customWidth="1"/>
    <col min="12566" max="12567" width="10.28515625" style="58" bestFit="1" customWidth="1"/>
    <col min="12568" max="12798" width="9.140625" style="58"/>
    <col min="12799" max="12799" width="4.42578125" style="58" customWidth="1"/>
    <col min="12800" max="12800" width="30.42578125" style="58" customWidth="1"/>
    <col min="12801" max="12801" width="9.42578125" style="58" customWidth="1"/>
    <col min="12802" max="12802" width="10.28515625" style="58" customWidth="1"/>
    <col min="12803" max="12803" width="9.28515625" style="58" customWidth="1"/>
    <col min="12804" max="12804" width="12.7109375" style="58" customWidth="1"/>
    <col min="12805" max="12805" width="9.7109375" style="58" customWidth="1"/>
    <col min="12806" max="12806" width="10.28515625" style="58" customWidth="1"/>
    <col min="12807" max="12807" width="10.42578125" style="58" customWidth="1"/>
    <col min="12808" max="12808" width="11.85546875" style="58" customWidth="1"/>
    <col min="12809" max="12809" width="8.7109375" style="58" customWidth="1"/>
    <col min="12810" max="12810" width="12.28515625" style="58" customWidth="1"/>
    <col min="12811" max="12811" width="10.7109375" style="58" customWidth="1"/>
    <col min="12812" max="12812" width="11.28515625" style="58" customWidth="1"/>
    <col min="12813" max="12813" width="8.85546875" style="58" bestFit="1" customWidth="1"/>
    <col min="12814" max="12814" width="10.85546875" style="58" customWidth="1"/>
    <col min="12815" max="12815" width="8.85546875" style="58" bestFit="1" customWidth="1"/>
    <col min="12816" max="12816" width="10.7109375" style="58" customWidth="1"/>
    <col min="12817" max="12817" width="8.7109375" style="58" customWidth="1"/>
    <col min="12818" max="12818" width="9.5703125" style="58" customWidth="1"/>
    <col min="12819" max="12819" width="8.140625" style="58" customWidth="1"/>
    <col min="12820" max="12820" width="8.28515625" style="58" customWidth="1"/>
    <col min="12821" max="12821" width="7.7109375" style="58" customWidth="1"/>
    <col min="12822" max="12823" width="10.28515625" style="58" bestFit="1" customWidth="1"/>
    <col min="12824" max="13054" width="9.140625" style="58"/>
    <col min="13055" max="13055" width="4.42578125" style="58" customWidth="1"/>
    <col min="13056" max="13056" width="30.42578125" style="58" customWidth="1"/>
    <col min="13057" max="13057" width="9.42578125" style="58" customWidth="1"/>
    <col min="13058" max="13058" width="10.28515625" style="58" customWidth="1"/>
    <col min="13059" max="13059" width="9.28515625" style="58" customWidth="1"/>
    <col min="13060" max="13060" width="12.7109375" style="58" customWidth="1"/>
    <col min="13061" max="13061" width="9.7109375" style="58" customWidth="1"/>
    <col min="13062" max="13062" width="10.28515625" style="58" customWidth="1"/>
    <col min="13063" max="13063" width="10.42578125" style="58" customWidth="1"/>
    <col min="13064" max="13064" width="11.85546875" style="58" customWidth="1"/>
    <col min="13065" max="13065" width="8.7109375" style="58" customWidth="1"/>
    <col min="13066" max="13066" width="12.28515625" style="58" customWidth="1"/>
    <col min="13067" max="13067" width="10.7109375" style="58" customWidth="1"/>
    <col min="13068" max="13068" width="11.28515625" style="58" customWidth="1"/>
    <col min="13069" max="13069" width="8.85546875" style="58" bestFit="1" customWidth="1"/>
    <col min="13070" max="13070" width="10.85546875" style="58" customWidth="1"/>
    <col min="13071" max="13071" width="8.85546875" style="58" bestFit="1" customWidth="1"/>
    <col min="13072" max="13072" width="10.7109375" style="58" customWidth="1"/>
    <col min="13073" max="13073" width="8.7109375" style="58" customWidth="1"/>
    <col min="13074" max="13074" width="9.5703125" style="58" customWidth="1"/>
    <col min="13075" max="13075" width="8.140625" style="58" customWidth="1"/>
    <col min="13076" max="13076" width="8.28515625" style="58" customWidth="1"/>
    <col min="13077" max="13077" width="7.7109375" style="58" customWidth="1"/>
    <col min="13078" max="13079" width="10.28515625" style="58" bestFit="1" customWidth="1"/>
    <col min="13080" max="13310" width="9.140625" style="58"/>
    <col min="13311" max="13311" width="4.42578125" style="58" customWidth="1"/>
    <col min="13312" max="13312" width="30.42578125" style="58" customWidth="1"/>
    <col min="13313" max="13313" width="9.42578125" style="58" customWidth="1"/>
    <col min="13314" max="13314" width="10.28515625" style="58" customWidth="1"/>
    <col min="13315" max="13315" width="9.28515625" style="58" customWidth="1"/>
    <col min="13316" max="13316" width="12.7109375" style="58" customWidth="1"/>
    <col min="13317" max="13317" width="9.7109375" style="58" customWidth="1"/>
    <col min="13318" max="13318" width="10.28515625" style="58" customWidth="1"/>
    <col min="13319" max="13319" width="10.42578125" style="58" customWidth="1"/>
    <col min="13320" max="13320" width="11.85546875" style="58" customWidth="1"/>
    <col min="13321" max="13321" width="8.7109375" style="58" customWidth="1"/>
    <col min="13322" max="13322" width="12.28515625" style="58" customWidth="1"/>
    <col min="13323" max="13323" width="10.7109375" style="58" customWidth="1"/>
    <col min="13324" max="13324" width="11.28515625" style="58" customWidth="1"/>
    <col min="13325" max="13325" width="8.85546875" style="58" bestFit="1" customWidth="1"/>
    <col min="13326" max="13326" width="10.85546875" style="58" customWidth="1"/>
    <col min="13327" max="13327" width="8.85546875" style="58" bestFit="1" customWidth="1"/>
    <col min="13328" max="13328" width="10.7109375" style="58" customWidth="1"/>
    <col min="13329" max="13329" width="8.7109375" style="58" customWidth="1"/>
    <col min="13330" max="13330" width="9.5703125" style="58" customWidth="1"/>
    <col min="13331" max="13331" width="8.140625" style="58" customWidth="1"/>
    <col min="13332" max="13332" width="8.28515625" style="58" customWidth="1"/>
    <col min="13333" max="13333" width="7.7109375" style="58" customWidth="1"/>
    <col min="13334" max="13335" width="10.28515625" style="58" bestFit="1" customWidth="1"/>
    <col min="13336" max="13566" width="9.140625" style="58"/>
    <col min="13567" max="13567" width="4.42578125" style="58" customWidth="1"/>
    <col min="13568" max="13568" width="30.42578125" style="58" customWidth="1"/>
    <col min="13569" max="13569" width="9.42578125" style="58" customWidth="1"/>
    <col min="13570" max="13570" width="10.28515625" style="58" customWidth="1"/>
    <col min="13571" max="13571" width="9.28515625" style="58" customWidth="1"/>
    <col min="13572" max="13572" width="12.7109375" style="58" customWidth="1"/>
    <col min="13573" max="13573" width="9.7109375" style="58" customWidth="1"/>
    <col min="13574" max="13574" width="10.28515625" style="58" customWidth="1"/>
    <col min="13575" max="13575" width="10.42578125" style="58" customWidth="1"/>
    <col min="13576" max="13576" width="11.85546875" style="58" customWidth="1"/>
    <col min="13577" max="13577" width="8.7109375" style="58" customWidth="1"/>
    <col min="13578" max="13578" width="12.28515625" style="58" customWidth="1"/>
    <col min="13579" max="13579" width="10.7109375" style="58" customWidth="1"/>
    <col min="13580" max="13580" width="11.28515625" style="58" customWidth="1"/>
    <col min="13581" max="13581" width="8.85546875" style="58" bestFit="1" customWidth="1"/>
    <col min="13582" max="13582" width="10.85546875" style="58" customWidth="1"/>
    <col min="13583" max="13583" width="8.85546875" style="58" bestFit="1" customWidth="1"/>
    <col min="13584" max="13584" width="10.7109375" style="58" customWidth="1"/>
    <col min="13585" max="13585" width="8.7109375" style="58" customWidth="1"/>
    <col min="13586" max="13586" width="9.5703125" style="58" customWidth="1"/>
    <col min="13587" max="13587" width="8.140625" style="58" customWidth="1"/>
    <col min="13588" max="13588" width="8.28515625" style="58" customWidth="1"/>
    <col min="13589" max="13589" width="7.7109375" style="58" customWidth="1"/>
    <col min="13590" max="13591" width="10.28515625" style="58" bestFit="1" customWidth="1"/>
    <col min="13592" max="13822" width="9.140625" style="58"/>
    <col min="13823" max="13823" width="4.42578125" style="58" customWidth="1"/>
    <col min="13824" max="13824" width="30.42578125" style="58" customWidth="1"/>
    <col min="13825" max="13825" width="9.42578125" style="58" customWidth="1"/>
    <col min="13826" max="13826" width="10.28515625" style="58" customWidth="1"/>
    <col min="13827" max="13827" width="9.28515625" style="58" customWidth="1"/>
    <col min="13828" max="13828" width="12.7109375" style="58" customWidth="1"/>
    <col min="13829" max="13829" width="9.7109375" style="58" customWidth="1"/>
    <col min="13830" max="13830" width="10.28515625" style="58" customWidth="1"/>
    <col min="13831" max="13831" width="10.42578125" style="58" customWidth="1"/>
    <col min="13832" max="13832" width="11.85546875" style="58" customWidth="1"/>
    <col min="13833" max="13833" width="8.7109375" style="58" customWidth="1"/>
    <col min="13834" max="13834" width="12.28515625" style="58" customWidth="1"/>
    <col min="13835" max="13835" width="10.7109375" style="58" customWidth="1"/>
    <col min="13836" max="13836" width="11.28515625" style="58" customWidth="1"/>
    <col min="13837" max="13837" width="8.85546875" style="58" bestFit="1" customWidth="1"/>
    <col min="13838" max="13838" width="10.85546875" style="58" customWidth="1"/>
    <col min="13839" max="13839" width="8.85546875" style="58" bestFit="1" customWidth="1"/>
    <col min="13840" max="13840" width="10.7109375" style="58" customWidth="1"/>
    <col min="13841" max="13841" width="8.7109375" style="58" customWidth="1"/>
    <col min="13842" max="13842" width="9.5703125" style="58" customWidth="1"/>
    <col min="13843" max="13843" width="8.140625" style="58" customWidth="1"/>
    <col min="13844" max="13844" width="8.28515625" style="58" customWidth="1"/>
    <col min="13845" max="13845" width="7.7109375" style="58" customWidth="1"/>
    <col min="13846" max="13847" width="10.28515625" style="58" bestFit="1" customWidth="1"/>
    <col min="13848" max="14078" width="9.140625" style="58"/>
    <col min="14079" max="14079" width="4.42578125" style="58" customWidth="1"/>
    <col min="14080" max="14080" width="30.42578125" style="58" customWidth="1"/>
    <col min="14081" max="14081" width="9.42578125" style="58" customWidth="1"/>
    <col min="14082" max="14082" width="10.28515625" style="58" customWidth="1"/>
    <col min="14083" max="14083" width="9.28515625" style="58" customWidth="1"/>
    <col min="14084" max="14084" width="12.7109375" style="58" customWidth="1"/>
    <col min="14085" max="14085" width="9.7109375" style="58" customWidth="1"/>
    <col min="14086" max="14086" width="10.28515625" style="58" customWidth="1"/>
    <col min="14087" max="14087" width="10.42578125" style="58" customWidth="1"/>
    <col min="14088" max="14088" width="11.85546875" style="58" customWidth="1"/>
    <col min="14089" max="14089" width="8.7109375" style="58" customWidth="1"/>
    <col min="14090" max="14090" width="12.28515625" style="58" customWidth="1"/>
    <col min="14091" max="14091" width="10.7109375" style="58" customWidth="1"/>
    <col min="14092" max="14092" width="11.28515625" style="58" customWidth="1"/>
    <col min="14093" max="14093" width="8.85546875" style="58" bestFit="1" customWidth="1"/>
    <col min="14094" max="14094" width="10.85546875" style="58" customWidth="1"/>
    <col min="14095" max="14095" width="8.85546875" style="58" bestFit="1" customWidth="1"/>
    <col min="14096" max="14096" width="10.7109375" style="58" customWidth="1"/>
    <col min="14097" max="14097" width="8.7109375" style="58" customWidth="1"/>
    <col min="14098" max="14098" width="9.5703125" style="58" customWidth="1"/>
    <col min="14099" max="14099" width="8.140625" style="58" customWidth="1"/>
    <col min="14100" max="14100" width="8.28515625" style="58" customWidth="1"/>
    <col min="14101" max="14101" width="7.7109375" style="58" customWidth="1"/>
    <col min="14102" max="14103" width="10.28515625" style="58" bestFit="1" customWidth="1"/>
    <col min="14104" max="14334" width="9.140625" style="58"/>
    <col min="14335" max="14335" width="4.42578125" style="58" customWidth="1"/>
    <col min="14336" max="14336" width="30.42578125" style="58" customWidth="1"/>
    <col min="14337" max="14337" width="9.42578125" style="58" customWidth="1"/>
    <col min="14338" max="14338" width="10.28515625" style="58" customWidth="1"/>
    <col min="14339" max="14339" width="9.28515625" style="58" customWidth="1"/>
    <col min="14340" max="14340" width="12.7109375" style="58" customWidth="1"/>
    <col min="14341" max="14341" width="9.7109375" style="58" customWidth="1"/>
    <col min="14342" max="14342" width="10.28515625" style="58" customWidth="1"/>
    <col min="14343" max="14343" width="10.42578125" style="58" customWidth="1"/>
    <col min="14344" max="14344" width="11.85546875" style="58" customWidth="1"/>
    <col min="14345" max="14345" width="8.7109375" style="58" customWidth="1"/>
    <col min="14346" max="14346" width="12.28515625" style="58" customWidth="1"/>
    <col min="14347" max="14347" width="10.7109375" style="58" customWidth="1"/>
    <col min="14348" max="14348" width="11.28515625" style="58" customWidth="1"/>
    <col min="14349" max="14349" width="8.85546875" style="58" bestFit="1" customWidth="1"/>
    <col min="14350" max="14350" width="10.85546875" style="58" customWidth="1"/>
    <col min="14351" max="14351" width="8.85546875" style="58" bestFit="1" customWidth="1"/>
    <col min="14352" max="14352" width="10.7109375" style="58" customWidth="1"/>
    <col min="14353" max="14353" width="8.7109375" style="58" customWidth="1"/>
    <col min="14354" max="14354" width="9.5703125" style="58" customWidth="1"/>
    <col min="14355" max="14355" width="8.140625" style="58" customWidth="1"/>
    <col min="14356" max="14356" width="8.28515625" style="58" customWidth="1"/>
    <col min="14357" max="14357" width="7.7109375" style="58" customWidth="1"/>
    <col min="14358" max="14359" width="10.28515625" style="58" bestFit="1" customWidth="1"/>
    <col min="14360" max="14590" width="9.140625" style="58"/>
    <col min="14591" max="14591" width="4.42578125" style="58" customWidth="1"/>
    <col min="14592" max="14592" width="30.42578125" style="58" customWidth="1"/>
    <col min="14593" max="14593" width="9.42578125" style="58" customWidth="1"/>
    <col min="14594" max="14594" width="10.28515625" style="58" customWidth="1"/>
    <col min="14595" max="14595" width="9.28515625" style="58" customWidth="1"/>
    <col min="14596" max="14596" width="12.7109375" style="58" customWidth="1"/>
    <col min="14597" max="14597" width="9.7109375" style="58" customWidth="1"/>
    <col min="14598" max="14598" width="10.28515625" style="58" customWidth="1"/>
    <col min="14599" max="14599" width="10.42578125" style="58" customWidth="1"/>
    <col min="14600" max="14600" width="11.85546875" style="58" customWidth="1"/>
    <col min="14601" max="14601" width="8.7109375" style="58" customWidth="1"/>
    <col min="14602" max="14602" width="12.28515625" style="58" customWidth="1"/>
    <col min="14603" max="14603" width="10.7109375" style="58" customWidth="1"/>
    <col min="14604" max="14604" width="11.28515625" style="58" customWidth="1"/>
    <col min="14605" max="14605" width="8.85546875" style="58" bestFit="1" customWidth="1"/>
    <col min="14606" max="14606" width="10.85546875" style="58" customWidth="1"/>
    <col min="14607" max="14607" width="8.85546875" style="58" bestFit="1" customWidth="1"/>
    <col min="14608" max="14608" width="10.7109375" style="58" customWidth="1"/>
    <col min="14609" max="14609" width="8.7109375" style="58" customWidth="1"/>
    <col min="14610" max="14610" width="9.5703125" style="58" customWidth="1"/>
    <col min="14611" max="14611" width="8.140625" style="58" customWidth="1"/>
    <col min="14612" max="14612" width="8.28515625" style="58" customWidth="1"/>
    <col min="14613" max="14613" width="7.7109375" style="58" customWidth="1"/>
    <col min="14614" max="14615" width="10.28515625" style="58" bestFit="1" customWidth="1"/>
    <col min="14616" max="14846" width="9.140625" style="58"/>
    <col min="14847" max="14847" width="4.42578125" style="58" customWidth="1"/>
    <col min="14848" max="14848" width="30.42578125" style="58" customWidth="1"/>
    <col min="14849" max="14849" width="9.42578125" style="58" customWidth="1"/>
    <col min="14850" max="14850" width="10.28515625" style="58" customWidth="1"/>
    <col min="14851" max="14851" width="9.28515625" style="58" customWidth="1"/>
    <col min="14852" max="14852" width="12.7109375" style="58" customWidth="1"/>
    <col min="14853" max="14853" width="9.7109375" style="58" customWidth="1"/>
    <col min="14854" max="14854" width="10.28515625" style="58" customWidth="1"/>
    <col min="14855" max="14855" width="10.42578125" style="58" customWidth="1"/>
    <col min="14856" max="14856" width="11.85546875" style="58" customWidth="1"/>
    <col min="14857" max="14857" width="8.7109375" style="58" customWidth="1"/>
    <col min="14858" max="14858" width="12.28515625" style="58" customWidth="1"/>
    <col min="14859" max="14859" width="10.7109375" style="58" customWidth="1"/>
    <col min="14860" max="14860" width="11.28515625" style="58" customWidth="1"/>
    <col min="14861" max="14861" width="8.85546875" style="58" bestFit="1" customWidth="1"/>
    <col min="14862" max="14862" width="10.85546875" style="58" customWidth="1"/>
    <col min="14863" max="14863" width="8.85546875" style="58" bestFit="1" customWidth="1"/>
    <col min="14864" max="14864" width="10.7109375" style="58" customWidth="1"/>
    <col min="14865" max="14865" width="8.7109375" style="58" customWidth="1"/>
    <col min="14866" max="14866" width="9.5703125" style="58" customWidth="1"/>
    <col min="14867" max="14867" width="8.140625" style="58" customWidth="1"/>
    <col min="14868" max="14868" width="8.28515625" style="58" customWidth="1"/>
    <col min="14869" max="14869" width="7.7109375" style="58" customWidth="1"/>
    <col min="14870" max="14871" width="10.28515625" style="58" bestFit="1" customWidth="1"/>
    <col min="14872" max="15102" width="9.140625" style="58"/>
    <col min="15103" max="15103" width="4.42578125" style="58" customWidth="1"/>
    <col min="15104" max="15104" width="30.42578125" style="58" customWidth="1"/>
    <col min="15105" max="15105" width="9.42578125" style="58" customWidth="1"/>
    <col min="15106" max="15106" width="10.28515625" style="58" customWidth="1"/>
    <col min="15107" max="15107" width="9.28515625" style="58" customWidth="1"/>
    <col min="15108" max="15108" width="12.7109375" style="58" customWidth="1"/>
    <col min="15109" max="15109" width="9.7109375" style="58" customWidth="1"/>
    <col min="15110" max="15110" width="10.28515625" style="58" customWidth="1"/>
    <col min="15111" max="15111" width="10.42578125" style="58" customWidth="1"/>
    <col min="15112" max="15112" width="11.85546875" style="58" customWidth="1"/>
    <col min="15113" max="15113" width="8.7109375" style="58" customWidth="1"/>
    <col min="15114" max="15114" width="12.28515625" style="58" customWidth="1"/>
    <col min="15115" max="15115" width="10.7109375" style="58" customWidth="1"/>
    <col min="15116" max="15116" width="11.28515625" style="58" customWidth="1"/>
    <col min="15117" max="15117" width="8.85546875" style="58" bestFit="1" customWidth="1"/>
    <col min="15118" max="15118" width="10.85546875" style="58" customWidth="1"/>
    <col min="15119" max="15119" width="8.85546875" style="58" bestFit="1" customWidth="1"/>
    <col min="15120" max="15120" width="10.7109375" style="58" customWidth="1"/>
    <col min="15121" max="15121" width="8.7109375" style="58" customWidth="1"/>
    <col min="15122" max="15122" width="9.5703125" style="58" customWidth="1"/>
    <col min="15123" max="15123" width="8.140625" style="58" customWidth="1"/>
    <col min="15124" max="15124" width="8.28515625" style="58" customWidth="1"/>
    <col min="15125" max="15125" width="7.7109375" style="58" customWidth="1"/>
    <col min="15126" max="15127" width="10.28515625" style="58" bestFit="1" customWidth="1"/>
    <col min="15128" max="15358" width="9.140625" style="58"/>
    <col min="15359" max="15359" width="4.42578125" style="58" customWidth="1"/>
    <col min="15360" max="15360" width="30.42578125" style="58" customWidth="1"/>
    <col min="15361" max="15361" width="9.42578125" style="58" customWidth="1"/>
    <col min="15362" max="15362" width="10.28515625" style="58" customWidth="1"/>
    <col min="15363" max="15363" width="9.28515625" style="58" customWidth="1"/>
    <col min="15364" max="15364" width="12.7109375" style="58" customWidth="1"/>
    <col min="15365" max="15365" width="9.7109375" style="58" customWidth="1"/>
    <col min="15366" max="15366" width="10.28515625" style="58" customWidth="1"/>
    <col min="15367" max="15367" width="10.42578125" style="58" customWidth="1"/>
    <col min="15368" max="15368" width="11.85546875" style="58" customWidth="1"/>
    <col min="15369" max="15369" width="8.7109375" style="58" customWidth="1"/>
    <col min="15370" max="15370" width="12.28515625" style="58" customWidth="1"/>
    <col min="15371" max="15371" width="10.7109375" style="58" customWidth="1"/>
    <col min="15372" max="15372" width="11.28515625" style="58" customWidth="1"/>
    <col min="15373" max="15373" width="8.85546875" style="58" bestFit="1" customWidth="1"/>
    <col min="15374" max="15374" width="10.85546875" style="58" customWidth="1"/>
    <col min="15375" max="15375" width="8.85546875" style="58" bestFit="1" customWidth="1"/>
    <col min="15376" max="15376" width="10.7109375" style="58" customWidth="1"/>
    <col min="15377" max="15377" width="8.7109375" style="58" customWidth="1"/>
    <col min="15378" max="15378" width="9.5703125" style="58" customWidth="1"/>
    <col min="15379" max="15379" width="8.140625" style="58" customWidth="1"/>
    <col min="15380" max="15380" width="8.28515625" style="58" customWidth="1"/>
    <col min="15381" max="15381" width="7.7109375" style="58" customWidth="1"/>
    <col min="15382" max="15383" width="10.28515625" style="58" bestFit="1" customWidth="1"/>
    <col min="15384" max="15614" width="9.140625" style="58"/>
    <col min="15615" max="15615" width="4.42578125" style="58" customWidth="1"/>
    <col min="15616" max="15616" width="30.42578125" style="58" customWidth="1"/>
    <col min="15617" max="15617" width="9.42578125" style="58" customWidth="1"/>
    <col min="15618" max="15618" width="10.28515625" style="58" customWidth="1"/>
    <col min="15619" max="15619" width="9.28515625" style="58" customWidth="1"/>
    <col min="15620" max="15620" width="12.7109375" style="58" customWidth="1"/>
    <col min="15621" max="15621" width="9.7109375" style="58" customWidth="1"/>
    <col min="15622" max="15622" width="10.28515625" style="58" customWidth="1"/>
    <col min="15623" max="15623" width="10.42578125" style="58" customWidth="1"/>
    <col min="15624" max="15624" width="11.85546875" style="58" customWidth="1"/>
    <col min="15625" max="15625" width="8.7109375" style="58" customWidth="1"/>
    <col min="15626" max="15626" width="12.28515625" style="58" customWidth="1"/>
    <col min="15627" max="15627" width="10.7109375" style="58" customWidth="1"/>
    <col min="15628" max="15628" width="11.28515625" style="58" customWidth="1"/>
    <col min="15629" max="15629" width="8.85546875" style="58" bestFit="1" customWidth="1"/>
    <col min="15630" max="15630" width="10.85546875" style="58" customWidth="1"/>
    <col min="15631" max="15631" width="8.85546875" style="58" bestFit="1" customWidth="1"/>
    <col min="15632" max="15632" width="10.7109375" style="58" customWidth="1"/>
    <col min="15633" max="15633" width="8.7109375" style="58" customWidth="1"/>
    <col min="15634" max="15634" width="9.5703125" style="58" customWidth="1"/>
    <col min="15635" max="15635" width="8.140625" style="58" customWidth="1"/>
    <col min="15636" max="15636" width="8.28515625" style="58" customWidth="1"/>
    <col min="15637" max="15637" width="7.7109375" style="58" customWidth="1"/>
    <col min="15638" max="15639" width="10.28515625" style="58" bestFit="1" customWidth="1"/>
    <col min="15640" max="15870" width="9.140625" style="58"/>
    <col min="15871" max="15871" width="4.42578125" style="58" customWidth="1"/>
    <col min="15872" max="15872" width="30.42578125" style="58" customWidth="1"/>
    <col min="15873" max="15873" width="9.42578125" style="58" customWidth="1"/>
    <col min="15874" max="15874" width="10.28515625" style="58" customWidth="1"/>
    <col min="15875" max="15875" width="9.28515625" style="58" customWidth="1"/>
    <col min="15876" max="15876" width="12.7109375" style="58" customWidth="1"/>
    <col min="15877" max="15877" width="9.7109375" style="58" customWidth="1"/>
    <col min="15878" max="15878" width="10.28515625" style="58" customWidth="1"/>
    <col min="15879" max="15879" width="10.42578125" style="58" customWidth="1"/>
    <col min="15880" max="15880" width="11.85546875" style="58" customWidth="1"/>
    <col min="15881" max="15881" width="8.7109375" style="58" customWidth="1"/>
    <col min="15882" max="15882" width="12.28515625" style="58" customWidth="1"/>
    <col min="15883" max="15883" width="10.7109375" style="58" customWidth="1"/>
    <col min="15884" max="15884" width="11.28515625" style="58" customWidth="1"/>
    <col min="15885" max="15885" width="8.85546875" style="58" bestFit="1" customWidth="1"/>
    <col min="15886" max="15886" width="10.85546875" style="58" customWidth="1"/>
    <col min="15887" max="15887" width="8.85546875" style="58" bestFit="1" customWidth="1"/>
    <col min="15888" max="15888" width="10.7109375" style="58" customWidth="1"/>
    <col min="15889" max="15889" width="8.7109375" style="58" customWidth="1"/>
    <col min="15890" max="15890" width="9.5703125" style="58" customWidth="1"/>
    <col min="15891" max="15891" width="8.140625" style="58" customWidth="1"/>
    <col min="15892" max="15892" width="8.28515625" style="58" customWidth="1"/>
    <col min="15893" max="15893" width="7.7109375" style="58" customWidth="1"/>
    <col min="15894" max="15895" width="10.28515625" style="58" bestFit="1" customWidth="1"/>
    <col min="15896" max="16126" width="9.140625" style="58"/>
    <col min="16127" max="16127" width="4.42578125" style="58" customWidth="1"/>
    <col min="16128" max="16128" width="30.42578125" style="58" customWidth="1"/>
    <col min="16129" max="16129" width="9.42578125" style="58" customWidth="1"/>
    <col min="16130" max="16130" width="10.28515625" style="58" customWidth="1"/>
    <col min="16131" max="16131" width="9.28515625" style="58" customWidth="1"/>
    <col min="16132" max="16132" width="12.7109375" style="58" customWidth="1"/>
    <col min="16133" max="16133" width="9.7109375" style="58" customWidth="1"/>
    <col min="16134" max="16134" width="10.28515625" style="58" customWidth="1"/>
    <col min="16135" max="16135" width="10.42578125" style="58" customWidth="1"/>
    <col min="16136" max="16136" width="11.85546875" style="58" customWidth="1"/>
    <col min="16137" max="16137" width="8.7109375" style="58" customWidth="1"/>
    <col min="16138" max="16138" width="12.28515625" style="58" customWidth="1"/>
    <col min="16139" max="16139" width="10.7109375" style="58" customWidth="1"/>
    <col min="16140" max="16140" width="11.28515625" style="58" customWidth="1"/>
    <col min="16141" max="16141" width="8.85546875" style="58" bestFit="1" customWidth="1"/>
    <col min="16142" max="16142" width="10.85546875" style="58" customWidth="1"/>
    <col min="16143" max="16143" width="8.85546875" style="58" bestFit="1" customWidth="1"/>
    <col min="16144" max="16144" width="10.7109375" style="58" customWidth="1"/>
    <col min="16145" max="16145" width="8.7109375" style="58" customWidth="1"/>
    <col min="16146" max="16146" width="9.5703125" style="58" customWidth="1"/>
    <col min="16147" max="16147" width="8.140625" style="58" customWidth="1"/>
    <col min="16148" max="16148" width="8.28515625" style="58" customWidth="1"/>
    <col min="16149" max="16149" width="7.7109375" style="58" customWidth="1"/>
    <col min="16150" max="16151" width="10.28515625" style="58" bestFit="1" customWidth="1"/>
    <col min="16152" max="16384" width="9.140625" style="58"/>
  </cols>
  <sheetData>
    <row r="1" spans="1:26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112"/>
      <c r="O1" s="3" t="s">
        <v>224</v>
      </c>
    </row>
    <row r="2" spans="1:26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112"/>
      <c r="O2" s="131" t="s">
        <v>225</v>
      </c>
    </row>
    <row r="3" spans="1:26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112"/>
      <c r="O3" s="3" t="s">
        <v>226</v>
      </c>
    </row>
    <row r="4" spans="1:26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112"/>
      <c r="O4" s="3" t="s">
        <v>227</v>
      </c>
    </row>
    <row r="5" spans="1:26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127"/>
      <c r="O5" s="132" t="s">
        <v>229</v>
      </c>
    </row>
    <row r="6" spans="1:26" ht="17.25" customHeight="1">
      <c r="B6" s="255" t="s">
        <v>63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57"/>
      <c r="Q6" s="57"/>
      <c r="R6" s="57"/>
      <c r="S6" s="57"/>
      <c r="T6" s="57"/>
      <c r="U6" s="57"/>
      <c r="V6" s="57"/>
      <c r="W6" s="57"/>
    </row>
    <row r="7" spans="1:26">
      <c r="B7" s="255" t="s">
        <v>219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57"/>
      <c r="Q7" s="57"/>
      <c r="R7" s="57"/>
      <c r="S7" s="57"/>
      <c r="T7" s="57"/>
      <c r="U7" s="57"/>
      <c r="V7" s="57"/>
      <c r="W7" s="57"/>
    </row>
    <row r="8" spans="1:26"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57"/>
      <c r="Q8" s="57"/>
      <c r="R8" s="57"/>
      <c r="S8" s="57"/>
      <c r="T8" s="57"/>
      <c r="U8" s="57"/>
      <c r="V8" s="57"/>
      <c r="W8" s="57"/>
    </row>
    <row r="9" spans="1:26" hidden="1">
      <c r="B9" s="57"/>
      <c r="C9" s="57"/>
      <c r="D9" s="57"/>
      <c r="E9" s="57"/>
      <c r="F9" s="57"/>
      <c r="G9" s="57"/>
      <c r="H9" s="57"/>
      <c r="I9" s="57"/>
      <c r="J9" s="235">
        <v>141148.79999999999</v>
      </c>
      <c r="K9" s="236" t="s">
        <v>205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spans="1:26" s="61" customFormat="1" ht="39.6" customHeight="1">
      <c r="A10" s="256" t="s">
        <v>1</v>
      </c>
      <c r="B10" s="258" t="s">
        <v>64</v>
      </c>
      <c r="C10" s="259" t="s">
        <v>65</v>
      </c>
      <c r="D10" s="261" t="s">
        <v>213</v>
      </c>
      <c r="E10" s="262"/>
      <c r="F10" s="261" t="s">
        <v>214</v>
      </c>
      <c r="G10" s="262"/>
      <c r="H10" s="261" t="s">
        <v>215</v>
      </c>
      <c r="I10" s="262"/>
      <c r="J10" s="263" t="s">
        <v>216</v>
      </c>
      <c r="K10" s="263"/>
      <c r="L10" s="261" t="s">
        <v>217</v>
      </c>
      <c r="M10" s="262"/>
      <c r="N10" s="261" t="s">
        <v>218</v>
      </c>
      <c r="O10" s="262"/>
      <c r="P10" s="266" t="s">
        <v>66</v>
      </c>
      <c r="Q10" s="258"/>
      <c r="R10" s="261" t="s">
        <v>67</v>
      </c>
      <c r="S10" s="261"/>
      <c r="T10" s="261" t="s">
        <v>68</v>
      </c>
      <c r="U10" s="261"/>
      <c r="V10" s="261" t="s">
        <v>69</v>
      </c>
      <c r="W10" s="262"/>
    </row>
    <row r="11" spans="1:26" s="63" customFormat="1" ht="26.45" customHeight="1">
      <c r="A11" s="257"/>
      <c r="B11" s="258"/>
      <c r="C11" s="260"/>
      <c r="D11" s="62" t="s">
        <v>70</v>
      </c>
      <c r="E11" s="62" t="s">
        <v>71</v>
      </c>
      <c r="F11" s="62" t="s">
        <v>70</v>
      </c>
      <c r="G11" s="62" t="s">
        <v>71</v>
      </c>
      <c r="H11" s="62" t="s">
        <v>70</v>
      </c>
      <c r="I11" s="62" t="s">
        <v>71</v>
      </c>
      <c r="J11" s="62" t="s">
        <v>70</v>
      </c>
      <c r="K11" s="62" t="s">
        <v>71</v>
      </c>
      <c r="L11" s="62" t="s">
        <v>70</v>
      </c>
      <c r="M11" s="62" t="s">
        <v>71</v>
      </c>
      <c r="N11" s="62" t="s">
        <v>70</v>
      </c>
      <c r="O11" s="62" t="s">
        <v>71</v>
      </c>
      <c r="P11" s="62" t="s">
        <v>72</v>
      </c>
      <c r="Q11" s="62" t="s">
        <v>73</v>
      </c>
      <c r="R11" s="62" t="s">
        <v>72</v>
      </c>
      <c r="S11" s="62" t="s">
        <v>73</v>
      </c>
      <c r="T11" s="62" t="s">
        <v>72</v>
      </c>
      <c r="U11" s="62" t="s">
        <v>73</v>
      </c>
      <c r="V11" s="62" t="s">
        <v>72</v>
      </c>
      <c r="W11" s="62" t="s">
        <v>73</v>
      </c>
    </row>
    <row r="12" spans="1:26" s="63" customFormat="1">
      <c r="A12" s="60"/>
      <c r="B12" s="64">
        <v>1</v>
      </c>
      <c r="C12" s="65">
        <v>2</v>
      </c>
      <c r="D12" s="65">
        <v>3</v>
      </c>
      <c r="E12" s="65">
        <v>4</v>
      </c>
      <c r="F12" s="65">
        <v>5</v>
      </c>
      <c r="G12" s="65">
        <v>6</v>
      </c>
      <c r="H12" s="65">
        <v>7</v>
      </c>
      <c r="I12" s="65">
        <v>8</v>
      </c>
      <c r="J12" s="237">
        <v>11</v>
      </c>
      <c r="K12" s="65">
        <v>12</v>
      </c>
      <c r="L12" s="65">
        <v>13</v>
      </c>
      <c r="M12" s="65">
        <v>14</v>
      </c>
      <c r="N12" s="65">
        <v>15</v>
      </c>
      <c r="O12" s="65">
        <v>16</v>
      </c>
      <c r="P12" s="65">
        <v>17</v>
      </c>
      <c r="Q12" s="65">
        <v>18</v>
      </c>
      <c r="R12" s="65">
        <v>19</v>
      </c>
      <c r="S12" s="65">
        <v>20</v>
      </c>
      <c r="T12" s="65">
        <v>21</v>
      </c>
      <c r="U12" s="65">
        <v>22</v>
      </c>
      <c r="V12" s="65">
        <v>23</v>
      </c>
      <c r="W12" s="65">
        <v>24</v>
      </c>
    </row>
    <row r="13" spans="1:26">
      <c r="A13" s="60"/>
      <c r="B13" s="66" t="s">
        <v>74</v>
      </c>
      <c r="C13" s="65"/>
      <c r="D13" s="264"/>
      <c r="E13" s="264"/>
      <c r="F13" s="264"/>
      <c r="G13" s="264"/>
      <c r="H13" s="265"/>
      <c r="I13" s="265"/>
      <c r="J13" s="225">
        <f>+Киреше!L59-Чыгаша!J14</f>
        <v>-3.6000000080093741E-2</v>
      </c>
      <c r="K13" s="225">
        <f>+Киреше!L67-Чыгаша!K14</f>
        <v>4.0000000037252903E-2</v>
      </c>
      <c r="L13" s="225">
        <f>+Киреше!N59-Чыгаша!L14</f>
        <v>-1.4000000432133675E-2</v>
      </c>
      <c r="M13" s="225">
        <f>+Киреше!N67-Чыгаша!M14</f>
        <v>4.0000000037252903E-2</v>
      </c>
      <c r="N13" s="225">
        <f>+Киреше!P59-Чыгаша!N14</f>
        <v>-1.39999995008111E-2</v>
      </c>
      <c r="O13" s="225">
        <f>+Киреше!P67-Чыгаша!O14</f>
        <v>4.0000000037252903E-2</v>
      </c>
      <c r="P13" s="65"/>
      <c r="Q13" s="65"/>
      <c r="R13" s="65"/>
      <c r="S13" s="65"/>
      <c r="T13" s="65"/>
      <c r="U13" s="65"/>
      <c r="V13" s="65"/>
      <c r="W13" s="65"/>
    </row>
    <row r="14" spans="1:26">
      <c r="A14" s="60"/>
      <c r="B14" s="68" t="s">
        <v>75</v>
      </c>
      <c r="C14" s="69"/>
      <c r="D14" s="67">
        <f t="shared" ref="D14:N14" si="0">SUM(D15:D21,D26:D47)-D33</f>
        <v>4502904.8857000005</v>
      </c>
      <c r="E14" s="67">
        <f t="shared" si="0"/>
        <v>252524.74</v>
      </c>
      <c r="F14" s="67">
        <f t="shared" si="0"/>
        <v>1207056</v>
      </c>
      <c r="G14" s="67">
        <f t="shared" si="0"/>
        <v>380651</v>
      </c>
      <c r="H14" s="67">
        <f t="shared" ref="H14:I14" si="1">SUM(H15:H21,H26:H47)-H33</f>
        <v>4654932.5959999999</v>
      </c>
      <c r="I14" s="67">
        <f t="shared" si="1"/>
        <v>407272.89999999991</v>
      </c>
      <c r="J14" s="67">
        <f>SUM(J15:J21,J26:J47)-J33</f>
        <v>1553411.936</v>
      </c>
      <c r="K14" s="67">
        <f>SUM(K15:K21,K26:K47)-K33</f>
        <v>396650.95999999996</v>
      </c>
      <c r="L14" s="67">
        <f t="shared" si="0"/>
        <v>1786119.7140000002</v>
      </c>
      <c r="M14" s="67">
        <f>SUM(M15:M21,M26:M47)-M33</f>
        <v>401650.95999999996</v>
      </c>
      <c r="N14" s="67">
        <f t="shared" si="0"/>
        <v>2007600.9139999994</v>
      </c>
      <c r="O14" s="67">
        <f>SUM(O15:O21,O26:O47)-O33</f>
        <v>406650.95999999996</v>
      </c>
      <c r="P14" s="70">
        <f t="shared" ref="P14:P53" si="2">F14-D14</f>
        <v>-3295848.8857000005</v>
      </c>
      <c r="Q14" s="70">
        <f t="shared" ref="Q14:Q53" si="3">+F14/D14*100</f>
        <v>26.806162480430825</v>
      </c>
      <c r="R14" s="71" t="e">
        <f>#REF!-F14</f>
        <v>#REF!</v>
      </c>
      <c r="S14" s="71" t="e">
        <f>#REF!/F14*100</f>
        <v>#REF!</v>
      </c>
      <c r="T14" s="70" t="e">
        <f>L14-#REF!</f>
        <v>#REF!</v>
      </c>
      <c r="U14" s="70" t="e">
        <f>+L14/#REF!*100</f>
        <v>#REF!</v>
      </c>
      <c r="V14" s="70">
        <f>N14-L14</f>
        <v>221481.19999999925</v>
      </c>
      <c r="W14" s="70">
        <f>+N14/L14*100</f>
        <v>112.40013187604285</v>
      </c>
    </row>
    <row r="15" spans="1:26">
      <c r="A15" s="60" t="s">
        <v>76</v>
      </c>
      <c r="B15" s="72" t="s">
        <v>77</v>
      </c>
      <c r="C15" s="73">
        <v>2111</v>
      </c>
      <c r="D15" s="74">
        <f t="shared" ref="D15:O20" si="4">SUM(D356,D394,D429,D686,D971,D1323,D1502,D1644)</f>
        <v>242423.53300000005</v>
      </c>
      <c r="E15" s="74">
        <f t="shared" si="4"/>
        <v>56650.706000000006</v>
      </c>
      <c r="F15" s="74">
        <f t="shared" si="4"/>
        <v>268748.5</v>
      </c>
      <c r="G15" s="74">
        <f t="shared" si="4"/>
        <v>88759.8</v>
      </c>
      <c r="H15" s="74">
        <f t="shared" ref="H15:K15" si="5">SUM(H356,H394,H429,H686,H971,H1323,H1502,H1644)</f>
        <v>265030.5</v>
      </c>
      <c r="I15" s="74">
        <f t="shared" si="5"/>
        <v>97376</v>
      </c>
      <c r="J15" s="74">
        <f t="shared" si="5"/>
        <v>401112.03</v>
      </c>
      <c r="K15" s="74">
        <f t="shared" si="5"/>
        <v>101976.80499999999</v>
      </c>
      <c r="L15" s="74">
        <f t="shared" si="4"/>
        <v>401112.03</v>
      </c>
      <c r="M15" s="74">
        <f t="shared" si="4"/>
        <v>101976.80499999999</v>
      </c>
      <c r="N15" s="74">
        <f t="shared" si="4"/>
        <v>437170.80000000005</v>
      </c>
      <c r="O15" s="74">
        <f t="shared" si="4"/>
        <v>101976.80499999999</v>
      </c>
      <c r="P15" s="70">
        <f t="shared" si="2"/>
        <v>26324.966999999946</v>
      </c>
      <c r="Q15" s="70">
        <f t="shared" si="3"/>
        <v>110.85908066524215</v>
      </c>
      <c r="R15" s="71" t="e">
        <f>#REF!-F15</f>
        <v>#REF!</v>
      </c>
      <c r="S15" s="71" t="e">
        <f>#REF!/F15*100</f>
        <v>#REF!</v>
      </c>
      <c r="T15" s="70" t="e">
        <f>L15-#REF!</f>
        <v>#REF!</v>
      </c>
      <c r="U15" s="70" t="e">
        <f>+L15/#REF!*100</f>
        <v>#REF!</v>
      </c>
      <c r="V15" s="71">
        <f t="shared" ref="V15:V50" si="6">N15-L15</f>
        <v>36058.770000000019</v>
      </c>
      <c r="W15" s="71">
        <f t="shared" ref="W15:W50" si="7">+N15/L15*100</f>
        <v>108.98970045849785</v>
      </c>
      <c r="X15" s="75"/>
      <c r="Z15" s="75"/>
    </row>
    <row r="16" spans="1:26">
      <c r="A16" s="60"/>
      <c r="B16" s="72" t="s">
        <v>78</v>
      </c>
      <c r="C16" s="73">
        <v>2121</v>
      </c>
      <c r="D16" s="74">
        <f t="shared" si="4"/>
        <v>35323.902500000004</v>
      </c>
      <c r="E16" s="74">
        <f t="shared" si="4"/>
        <v>8641.8320000000003</v>
      </c>
      <c r="F16" s="74">
        <f t="shared" si="4"/>
        <v>39875.699999999997</v>
      </c>
      <c r="G16" s="74">
        <f t="shared" si="4"/>
        <v>13687.1</v>
      </c>
      <c r="H16" s="74">
        <f t="shared" ref="H16:K16" si="8">SUM(H357,H395,H430,H687,H972,H1324,H1503,H1645)</f>
        <v>39074.699999999997</v>
      </c>
      <c r="I16" s="74">
        <f t="shared" si="8"/>
        <v>15124.1</v>
      </c>
      <c r="J16" s="74">
        <f t="shared" si="8"/>
        <v>59630.89</v>
      </c>
      <c r="K16" s="74">
        <f t="shared" si="8"/>
        <v>15703.105000000001</v>
      </c>
      <c r="L16" s="74">
        <f t="shared" si="4"/>
        <v>59630.89</v>
      </c>
      <c r="M16" s="74">
        <f t="shared" si="4"/>
        <v>15703.105000000001</v>
      </c>
      <c r="N16" s="74">
        <f t="shared" si="4"/>
        <v>65113.32</v>
      </c>
      <c r="O16" s="74">
        <f t="shared" si="4"/>
        <v>15703.105000000001</v>
      </c>
      <c r="P16" s="70">
        <f t="shared" si="2"/>
        <v>4551.7974999999933</v>
      </c>
      <c r="Q16" s="70">
        <f t="shared" si="3"/>
        <v>112.88588513117992</v>
      </c>
      <c r="R16" s="71" t="e">
        <f>#REF!-F16</f>
        <v>#REF!</v>
      </c>
      <c r="S16" s="71" t="e">
        <f>#REF!/F16*100</f>
        <v>#REF!</v>
      </c>
      <c r="T16" s="70" t="e">
        <f>L16-#REF!</f>
        <v>#REF!</v>
      </c>
      <c r="U16" s="70" t="e">
        <f>+L16/#REF!*100</f>
        <v>#REF!</v>
      </c>
      <c r="V16" s="71">
        <f t="shared" si="6"/>
        <v>5482.43</v>
      </c>
      <c r="W16" s="71">
        <f t="shared" si="7"/>
        <v>109.19394293796387</v>
      </c>
      <c r="X16" s="75"/>
    </row>
    <row r="17" spans="1:23">
      <c r="A17" s="60"/>
      <c r="B17" s="72" t="s">
        <v>79</v>
      </c>
      <c r="C17" s="73">
        <v>2211</v>
      </c>
      <c r="D17" s="74">
        <f t="shared" si="4"/>
        <v>8623.0360000000001</v>
      </c>
      <c r="E17" s="74">
        <f t="shared" si="4"/>
        <v>28.350999999999999</v>
      </c>
      <c r="F17" s="74">
        <f t="shared" si="4"/>
        <v>10261.700000000001</v>
      </c>
      <c r="G17" s="74">
        <f t="shared" si="4"/>
        <v>66</v>
      </c>
      <c r="H17" s="74">
        <f t="shared" ref="H17:K17" si="9">SUM(H358,H396,H431,H688,H973,H1325,H1504,H1646)</f>
        <v>10411.700000000001</v>
      </c>
      <c r="I17" s="74">
        <f t="shared" si="9"/>
        <v>66</v>
      </c>
      <c r="J17" s="74">
        <f t="shared" si="9"/>
        <v>11492.099999999999</v>
      </c>
      <c r="K17" s="74">
        <f t="shared" si="9"/>
        <v>66</v>
      </c>
      <c r="L17" s="74">
        <f t="shared" si="4"/>
        <v>12539.6</v>
      </c>
      <c r="M17" s="74">
        <f t="shared" si="4"/>
        <v>66</v>
      </c>
      <c r="N17" s="74">
        <f t="shared" si="4"/>
        <v>12596.5</v>
      </c>
      <c r="O17" s="74">
        <f t="shared" si="4"/>
        <v>66</v>
      </c>
      <c r="P17" s="70">
        <f t="shared" si="2"/>
        <v>1638.6640000000007</v>
      </c>
      <c r="Q17" s="70">
        <f t="shared" si="3"/>
        <v>119.00333014961319</v>
      </c>
      <c r="R17" s="71" t="e">
        <f>#REF!-F17</f>
        <v>#REF!</v>
      </c>
      <c r="S17" s="71" t="e">
        <f>#REF!/F17*100</f>
        <v>#REF!</v>
      </c>
      <c r="T17" s="70" t="e">
        <f>L17-#REF!</f>
        <v>#REF!</v>
      </c>
      <c r="U17" s="70" t="e">
        <f>+L17/#REF!*100</f>
        <v>#REF!</v>
      </c>
      <c r="V17" s="71">
        <f t="shared" si="6"/>
        <v>56.899999999999636</v>
      </c>
      <c r="W17" s="71">
        <f t="shared" si="7"/>
        <v>100.45376248046189</v>
      </c>
    </row>
    <row r="18" spans="1:23">
      <c r="A18" s="60"/>
      <c r="B18" s="76" t="s">
        <v>80</v>
      </c>
      <c r="C18" s="73">
        <v>2212</v>
      </c>
      <c r="D18" s="74">
        <f t="shared" si="4"/>
        <v>2042.9459999999997</v>
      </c>
      <c r="E18" s="74">
        <f t="shared" si="4"/>
        <v>111.072</v>
      </c>
      <c r="F18" s="74">
        <f t="shared" si="4"/>
        <v>2814.2999999999997</v>
      </c>
      <c r="G18" s="74">
        <f t="shared" si="4"/>
        <v>226.5</v>
      </c>
      <c r="H18" s="74">
        <f t="shared" ref="H18:K18" si="10">SUM(H359,H397,H432,H689,H974,H1326,H1505,H1647)</f>
        <v>2829</v>
      </c>
      <c r="I18" s="74">
        <f t="shared" si="10"/>
        <v>254</v>
      </c>
      <c r="J18" s="74">
        <f t="shared" si="10"/>
        <v>2763.6</v>
      </c>
      <c r="K18" s="74">
        <f t="shared" si="10"/>
        <v>226.5</v>
      </c>
      <c r="L18" s="74">
        <f t="shared" si="4"/>
        <v>2813.2</v>
      </c>
      <c r="M18" s="74">
        <f t="shared" si="4"/>
        <v>226.5</v>
      </c>
      <c r="N18" s="74">
        <f t="shared" si="4"/>
        <v>2880.8</v>
      </c>
      <c r="O18" s="74">
        <f t="shared" si="4"/>
        <v>226.5</v>
      </c>
      <c r="P18" s="70">
        <f t="shared" si="2"/>
        <v>771.35400000000004</v>
      </c>
      <c r="Q18" s="70">
        <f t="shared" si="3"/>
        <v>137.75694511749211</v>
      </c>
      <c r="R18" s="71" t="e">
        <f>#REF!-F18</f>
        <v>#REF!</v>
      </c>
      <c r="S18" s="71" t="e">
        <f>#REF!/F18*100</f>
        <v>#REF!</v>
      </c>
      <c r="T18" s="70" t="e">
        <f>L18-#REF!</f>
        <v>#REF!</v>
      </c>
      <c r="U18" s="70" t="e">
        <f>+L18/#REF!*100</f>
        <v>#REF!</v>
      </c>
      <c r="V18" s="71">
        <f t="shared" si="6"/>
        <v>67.600000000000364</v>
      </c>
      <c r="W18" s="71">
        <f t="shared" si="7"/>
        <v>102.40295748613678</v>
      </c>
    </row>
    <row r="19" spans="1:23">
      <c r="A19" s="60"/>
      <c r="B19" s="72" t="s">
        <v>81</v>
      </c>
      <c r="C19" s="73">
        <v>2213</v>
      </c>
      <c r="D19" s="74">
        <f t="shared" si="4"/>
        <v>600</v>
      </c>
      <c r="E19" s="74">
        <f t="shared" si="4"/>
        <v>0</v>
      </c>
      <c r="F19" s="74">
        <f t="shared" si="4"/>
        <v>640</v>
      </c>
      <c r="G19" s="74">
        <f t="shared" si="4"/>
        <v>0</v>
      </c>
      <c r="H19" s="74">
        <f t="shared" ref="H19:K19" si="11">SUM(H360,H398,H433,H690,H975,H1327,H1506,H1648)</f>
        <v>640</v>
      </c>
      <c r="I19" s="74">
        <f t="shared" si="11"/>
        <v>0</v>
      </c>
      <c r="J19" s="74">
        <f t="shared" si="11"/>
        <v>640</v>
      </c>
      <c r="K19" s="74">
        <f t="shared" si="11"/>
        <v>0</v>
      </c>
      <c r="L19" s="74">
        <f t="shared" si="4"/>
        <v>640</v>
      </c>
      <c r="M19" s="74">
        <f t="shared" si="4"/>
        <v>0</v>
      </c>
      <c r="N19" s="74">
        <f t="shared" si="4"/>
        <v>640</v>
      </c>
      <c r="O19" s="74">
        <f t="shared" si="4"/>
        <v>0</v>
      </c>
      <c r="P19" s="70">
        <f t="shared" si="2"/>
        <v>40</v>
      </c>
      <c r="Q19" s="70">
        <f t="shared" si="3"/>
        <v>106.66666666666667</v>
      </c>
      <c r="R19" s="71" t="e">
        <f>#REF!-F19</f>
        <v>#REF!</v>
      </c>
      <c r="S19" s="71" t="e">
        <f>#REF!/F19*100</f>
        <v>#REF!</v>
      </c>
      <c r="T19" s="70" t="e">
        <f>L19-#REF!</f>
        <v>#REF!</v>
      </c>
      <c r="U19" s="70" t="e">
        <f>+L19/#REF!*100</f>
        <v>#REF!</v>
      </c>
      <c r="V19" s="71">
        <f t="shared" si="6"/>
        <v>0</v>
      </c>
      <c r="W19" s="71">
        <f t="shared" si="7"/>
        <v>100</v>
      </c>
    </row>
    <row r="20" spans="1:23">
      <c r="A20" s="60"/>
      <c r="B20" s="72" t="s">
        <v>82</v>
      </c>
      <c r="C20" s="73">
        <v>2214</v>
      </c>
      <c r="D20" s="74">
        <f t="shared" si="4"/>
        <v>35261.195499999994</v>
      </c>
      <c r="E20" s="74">
        <f t="shared" si="4"/>
        <v>29571.558000000001</v>
      </c>
      <c r="F20" s="74">
        <f t="shared" si="4"/>
        <v>42886.500000000007</v>
      </c>
      <c r="G20" s="74">
        <f t="shared" si="4"/>
        <v>40258.299999999996</v>
      </c>
      <c r="H20" s="74">
        <f t="shared" ref="H20:K20" si="12">SUM(H361,H399,H434,H691,H976,H1328,H1507,H1649)</f>
        <v>42307.9</v>
      </c>
      <c r="I20" s="74">
        <f t="shared" si="12"/>
        <v>40394.6</v>
      </c>
      <c r="J20" s="74">
        <f t="shared" si="12"/>
        <v>48431.500000000007</v>
      </c>
      <c r="K20" s="74">
        <f t="shared" si="12"/>
        <v>41025.25</v>
      </c>
      <c r="L20" s="74">
        <f t="shared" si="4"/>
        <v>50702.5</v>
      </c>
      <c r="M20" s="74">
        <f t="shared" si="4"/>
        <v>41025.25</v>
      </c>
      <c r="N20" s="74">
        <f t="shared" si="4"/>
        <v>53636.700000000004</v>
      </c>
      <c r="O20" s="74">
        <f t="shared" si="4"/>
        <v>41025.25</v>
      </c>
      <c r="P20" s="70">
        <f t="shared" si="2"/>
        <v>7625.3045000000129</v>
      </c>
      <c r="Q20" s="70">
        <f t="shared" si="3"/>
        <v>121.62520127827207</v>
      </c>
      <c r="R20" s="71" t="e">
        <f>#REF!-F20</f>
        <v>#REF!</v>
      </c>
      <c r="S20" s="71" t="e">
        <f>#REF!/F20*100</f>
        <v>#REF!</v>
      </c>
      <c r="T20" s="70" t="e">
        <f>L20-#REF!</f>
        <v>#REF!</v>
      </c>
      <c r="U20" s="70" t="e">
        <f>+L20/#REF!*100</f>
        <v>#REF!</v>
      </c>
      <c r="V20" s="71">
        <f t="shared" si="6"/>
        <v>2934.2000000000044</v>
      </c>
      <c r="W20" s="71">
        <f t="shared" si="7"/>
        <v>105.78709136630344</v>
      </c>
    </row>
    <row r="21" spans="1:23" ht="18.75">
      <c r="A21" s="60"/>
      <c r="B21" s="77" t="s">
        <v>83</v>
      </c>
      <c r="C21" s="78">
        <v>2215</v>
      </c>
      <c r="D21" s="79">
        <f>D22+D23+D24+D25</f>
        <v>211092.67970000001</v>
      </c>
      <c r="E21" s="79">
        <f t="shared" ref="E21:O21" si="13">E22+E23+E24+E25</f>
        <v>2173.5909999999999</v>
      </c>
      <c r="F21" s="79">
        <f t="shared" si="13"/>
        <v>127445.49999999999</v>
      </c>
      <c r="G21" s="79">
        <f t="shared" si="13"/>
        <v>6627.2000000000007</v>
      </c>
      <c r="H21" s="79">
        <f t="shared" ref="H21:K21" si="14">H22+H23+H24+H25</f>
        <v>266913</v>
      </c>
      <c r="I21" s="79">
        <f t="shared" si="14"/>
        <v>11759.3</v>
      </c>
      <c r="J21" s="79">
        <f t="shared" si="14"/>
        <v>120204.64</v>
      </c>
      <c r="K21" s="79">
        <f t="shared" si="14"/>
        <v>6627.2000000000007</v>
      </c>
      <c r="L21" s="79">
        <f t="shared" si="13"/>
        <v>130581.452</v>
      </c>
      <c r="M21" s="79">
        <f t="shared" si="13"/>
        <v>6627.2000000000007</v>
      </c>
      <c r="N21" s="79">
        <f t="shared" si="13"/>
        <v>137728.85199999998</v>
      </c>
      <c r="O21" s="79">
        <f t="shared" si="13"/>
        <v>6627.2000000000007</v>
      </c>
      <c r="P21" s="70">
        <f t="shared" si="2"/>
        <v>-83647.179700000022</v>
      </c>
      <c r="Q21" s="70">
        <f t="shared" si="3"/>
        <v>60.374192123157734</v>
      </c>
      <c r="R21" s="71" t="e">
        <f>#REF!-F21</f>
        <v>#REF!</v>
      </c>
      <c r="S21" s="71" t="e">
        <f>#REF!/F21*100</f>
        <v>#REF!</v>
      </c>
      <c r="T21" s="70" t="e">
        <f>L21-#REF!</f>
        <v>#REF!</v>
      </c>
      <c r="U21" s="70" t="e">
        <f>+L21/#REF!*100</f>
        <v>#REF!</v>
      </c>
      <c r="V21" s="71">
        <f t="shared" si="6"/>
        <v>7147.3999999999796</v>
      </c>
      <c r="W21" s="71">
        <f t="shared" si="7"/>
        <v>105.47351855147082</v>
      </c>
    </row>
    <row r="22" spans="1:23">
      <c r="A22" s="60"/>
      <c r="B22" s="80" t="s">
        <v>84</v>
      </c>
      <c r="C22" s="73">
        <v>22151</v>
      </c>
      <c r="D22" s="74">
        <f t="shared" ref="D22:O25" si="15">SUM(D363,D401,D436,D693,D978,D1330,D1509,D1651)</f>
        <v>0</v>
      </c>
      <c r="E22" s="74">
        <f t="shared" si="15"/>
        <v>0</v>
      </c>
      <c r="F22" s="74">
        <f t="shared" si="15"/>
        <v>0</v>
      </c>
      <c r="G22" s="74">
        <f t="shared" si="15"/>
        <v>0</v>
      </c>
      <c r="H22" s="74">
        <f t="shared" ref="H22:K22" si="16">SUM(H363,H401,H436,H693,H978,H1330,H1509,H1651)</f>
        <v>0</v>
      </c>
      <c r="I22" s="74">
        <f t="shared" si="16"/>
        <v>0</v>
      </c>
      <c r="J22" s="74">
        <f t="shared" si="16"/>
        <v>0</v>
      </c>
      <c r="K22" s="74">
        <f t="shared" si="16"/>
        <v>0</v>
      </c>
      <c r="L22" s="74">
        <f t="shared" si="15"/>
        <v>2314.6</v>
      </c>
      <c r="M22" s="74">
        <f t="shared" si="15"/>
        <v>0</v>
      </c>
      <c r="N22" s="74">
        <f t="shared" si="15"/>
        <v>2344.4</v>
      </c>
      <c r="O22" s="74">
        <f t="shared" si="15"/>
        <v>0</v>
      </c>
      <c r="P22" s="70">
        <f t="shared" si="2"/>
        <v>0</v>
      </c>
      <c r="Q22" s="70" t="e">
        <f t="shared" si="3"/>
        <v>#DIV/0!</v>
      </c>
      <c r="R22" s="71" t="e">
        <f>#REF!-F22</f>
        <v>#REF!</v>
      </c>
      <c r="S22" s="71" t="e">
        <f>#REF!/F22*100</f>
        <v>#REF!</v>
      </c>
      <c r="T22" s="70" t="e">
        <f>L22-#REF!</f>
        <v>#REF!</v>
      </c>
      <c r="U22" s="70" t="e">
        <f>+L22/#REF!*100</f>
        <v>#REF!</v>
      </c>
      <c r="V22" s="71">
        <f t="shared" si="6"/>
        <v>29.800000000000182</v>
      </c>
      <c r="W22" s="71">
        <f t="shared" si="7"/>
        <v>101.28747947809558</v>
      </c>
    </row>
    <row r="23" spans="1:23">
      <c r="A23" s="60"/>
      <c r="B23" s="80" t="s">
        <v>85</v>
      </c>
      <c r="C23" s="73">
        <v>22152</v>
      </c>
      <c r="D23" s="74">
        <f t="shared" si="15"/>
        <v>0</v>
      </c>
      <c r="E23" s="74">
        <f t="shared" si="15"/>
        <v>28.64</v>
      </c>
      <c r="F23" s="74">
        <f t="shared" si="15"/>
        <v>0</v>
      </c>
      <c r="G23" s="74">
        <f t="shared" si="15"/>
        <v>0</v>
      </c>
      <c r="H23" s="74">
        <f t="shared" ref="H23:K23" si="17">SUM(H364,H402,H437,H694,H979,H1331,H1510,H1652)</f>
        <v>0</v>
      </c>
      <c r="I23" s="74">
        <f t="shared" si="17"/>
        <v>0</v>
      </c>
      <c r="J23" s="74">
        <f t="shared" si="17"/>
        <v>0</v>
      </c>
      <c r="K23" s="74">
        <f t="shared" si="17"/>
        <v>0</v>
      </c>
      <c r="L23" s="74">
        <f t="shared" si="15"/>
        <v>3107</v>
      </c>
      <c r="M23" s="74">
        <f t="shared" si="15"/>
        <v>0</v>
      </c>
      <c r="N23" s="74">
        <f t="shared" si="15"/>
        <v>3373.5</v>
      </c>
      <c r="O23" s="74">
        <f t="shared" si="15"/>
        <v>0</v>
      </c>
      <c r="P23" s="70">
        <f t="shared" si="2"/>
        <v>0</v>
      </c>
      <c r="Q23" s="70" t="e">
        <f t="shared" si="3"/>
        <v>#DIV/0!</v>
      </c>
      <c r="R23" s="71" t="e">
        <f>#REF!-F23</f>
        <v>#REF!</v>
      </c>
      <c r="S23" s="71" t="e">
        <f>#REF!/F23*100</f>
        <v>#REF!</v>
      </c>
      <c r="T23" s="70" t="e">
        <f>L23-#REF!</f>
        <v>#REF!</v>
      </c>
      <c r="U23" s="70" t="e">
        <f>+L23/#REF!*100</f>
        <v>#REF!</v>
      </c>
      <c r="V23" s="71">
        <f t="shared" si="6"/>
        <v>266.5</v>
      </c>
      <c r="W23" s="71">
        <f t="shared" si="7"/>
        <v>108.57740585774059</v>
      </c>
    </row>
    <row r="24" spans="1:23">
      <c r="A24" s="60"/>
      <c r="B24" s="80" t="s">
        <v>86</v>
      </c>
      <c r="C24" s="73">
        <v>22153</v>
      </c>
      <c r="D24" s="74">
        <f t="shared" si="15"/>
        <v>0</v>
      </c>
      <c r="E24" s="74">
        <f t="shared" si="15"/>
        <v>0</v>
      </c>
      <c r="F24" s="74">
        <f t="shared" si="15"/>
        <v>0</v>
      </c>
      <c r="G24" s="74">
        <f t="shared" si="15"/>
        <v>0</v>
      </c>
      <c r="H24" s="74">
        <f t="shared" ref="H24:K24" si="18">SUM(H365,H403,H438,H695,H980,H1332,H1511,H1653)</f>
        <v>0</v>
      </c>
      <c r="I24" s="74">
        <f t="shared" si="18"/>
        <v>0</v>
      </c>
      <c r="J24" s="74">
        <f t="shared" si="18"/>
        <v>0</v>
      </c>
      <c r="K24" s="74">
        <f t="shared" si="18"/>
        <v>0</v>
      </c>
      <c r="L24" s="74">
        <f t="shared" si="15"/>
        <v>76.2</v>
      </c>
      <c r="M24" s="74">
        <f t="shared" si="15"/>
        <v>0</v>
      </c>
      <c r="N24" s="74">
        <f t="shared" si="15"/>
        <v>76.2</v>
      </c>
      <c r="O24" s="74">
        <f t="shared" si="15"/>
        <v>0</v>
      </c>
      <c r="P24" s="70">
        <f t="shared" si="2"/>
        <v>0</v>
      </c>
      <c r="Q24" s="70" t="e">
        <f t="shared" si="3"/>
        <v>#DIV/0!</v>
      </c>
      <c r="R24" s="71" t="e">
        <f>#REF!-F24</f>
        <v>#REF!</v>
      </c>
      <c r="S24" s="71" t="e">
        <f>#REF!/F24*100</f>
        <v>#REF!</v>
      </c>
      <c r="T24" s="70" t="e">
        <f>L24-#REF!</f>
        <v>#REF!</v>
      </c>
      <c r="U24" s="70" t="e">
        <f>+L24/#REF!*100</f>
        <v>#REF!</v>
      </c>
      <c r="V24" s="71">
        <f t="shared" si="6"/>
        <v>0</v>
      </c>
      <c r="W24" s="71">
        <f t="shared" si="7"/>
        <v>100</v>
      </c>
    </row>
    <row r="25" spans="1:23">
      <c r="A25" s="60"/>
      <c r="B25" s="80" t="s">
        <v>87</v>
      </c>
      <c r="C25" s="73">
        <v>22154</v>
      </c>
      <c r="D25" s="74">
        <f t="shared" si="15"/>
        <v>211092.67970000001</v>
      </c>
      <c r="E25" s="74">
        <f t="shared" si="15"/>
        <v>2144.951</v>
      </c>
      <c r="F25" s="74">
        <f t="shared" si="15"/>
        <v>127445.49999999999</v>
      </c>
      <c r="G25" s="74">
        <f t="shared" si="15"/>
        <v>6627.2000000000007</v>
      </c>
      <c r="H25" s="74">
        <f t="shared" ref="H25:K25" si="19">SUM(H366,H404,H439,H696,H981,H1333,H1512,H1654)</f>
        <v>266913</v>
      </c>
      <c r="I25" s="74">
        <f t="shared" si="19"/>
        <v>11759.3</v>
      </c>
      <c r="J25" s="74">
        <f t="shared" si="19"/>
        <v>120204.64</v>
      </c>
      <c r="K25" s="74">
        <f t="shared" si="19"/>
        <v>6627.2000000000007</v>
      </c>
      <c r="L25" s="74">
        <f t="shared" si="15"/>
        <v>125083.652</v>
      </c>
      <c r="M25" s="74">
        <f t="shared" si="15"/>
        <v>6627.2000000000007</v>
      </c>
      <c r="N25" s="74">
        <f t="shared" si="15"/>
        <v>131934.75199999998</v>
      </c>
      <c r="O25" s="74">
        <f t="shared" si="15"/>
        <v>6627.2000000000007</v>
      </c>
      <c r="P25" s="70">
        <f t="shared" si="2"/>
        <v>-83647.179700000022</v>
      </c>
      <c r="Q25" s="70">
        <f t="shared" si="3"/>
        <v>60.374192123157734</v>
      </c>
      <c r="R25" s="71" t="e">
        <f>#REF!-F25</f>
        <v>#REF!</v>
      </c>
      <c r="S25" s="71" t="e">
        <f>#REF!/F25*100</f>
        <v>#REF!</v>
      </c>
      <c r="T25" s="70" t="e">
        <f>L25-#REF!</f>
        <v>#REF!</v>
      </c>
      <c r="U25" s="70" t="e">
        <f>+L25/#REF!*100</f>
        <v>#REF!</v>
      </c>
      <c r="V25" s="71">
        <f t="shared" si="6"/>
        <v>6851.0999999999767</v>
      </c>
      <c r="W25" s="71">
        <f t="shared" si="7"/>
        <v>105.47721456038074</v>
      </c>
    </row>
    <row r="26" spans="1:23">
      <c r="A26" s="60"/>
      <c r="B26" s="76" t="s">
        <v>88</v>
      </c>
      <c r="C26" s="73">
        <v>2217</v>
      </c>
      <c r="D26" s="74">
        <f>SUM(D367,D405,D440,D697,D982,D1334,D1513,D1655)+D1020</f>
        <v>153</v>
      </c>
      <c r="E26" s="74">
        <f t="shared" ref="E26:O26" si="20">SUM(E367,E405,E440,E697,E982,E1334,E1513,E1655)+E1020</f>
        <v>44.55</v>
      </c>
      <c r="F26" s="74">
        <f t="shared" si="20"/>
        <v>300</v>
      </c>
      <c r="G26" s="74">
        <f t="shared" si="20"/>
        <v>122.9</v>
      </c>
      <c r="H26" s="74">
        <f t="shared" ref="H26:K26" si="21">SUM(H367,H405,H440,H697,H982,H1334,H1513,H1655)+H1020</f>
        <v>300</v>
      </c>
      <c r="I26" s="74">
        <f t="shared" si="21"/>
        <v>122.9</v>
      </c>
      <c r="J26" s="74">
        <f t="shared" si="21"/>
        <v>328</v>
      </c>
      <c r="K26" s="74">
        <f t="shared" si="21"/>
        <v>122.9</v>
      </c>
      <c r="L26" s="74">
        <f t="shared" si="20"/>
        <v>365.4</v>
      </c>
      <c r="M26" s="74">
        <f t="shared" si="20"/>
        <v>122.9</v>
      </c>
      <c r="N26" s="74">
        <f t="shared" si="20"/>
        <v>380.1</v>
      </c>
      <c r="O26" s="74">
        <f t="shared" si="20"/>
        <v>122.9</v>
      </c>
      <c r="P26" s="70">
        <f t="shared" si="2"/>
        <v>147</v>
      </c>
      <c r="Q26" s="70">
        <f t="shared" si="3"/>
        <v>196.07843137254901</v>
      </c>
      <c r="R26" s="71" t="e">
        <f>#REF!-F26</f>
        <v>#REF!</v>
      </c>
      <c r="S26" s="71" t="e">
        <f>#REF!/F26*100</f>
        <v>#REF!</v>
      </c>
      <c r="T26" s="70" t="e">
        <f>L26-#REF!</f>
        <v>#REF!</v>
      </c>
      <c r="U26" s="70" t="e">
        <f>+L26/#REF!*100</f>
        <v>#REF!</v>
      </c>
      <c r="V26" s="71">
        <f t="shared" si="6"/>
        <v>14.700000000000045</v>
      </c>
      <c r="W26" s="71">
        <f t="shared" si="7"/>
        <v>104.02298850574714</v>
      </c>
    </row>
    <row r="27" spans="1:23">
      <c r="A27" s="60"/>
      <c r="B27" s="72" t="s">
        <v>89</v>
      </c>
      <c r="C27" s="73">
        <v>2218</v>
      </c>
      <c r="D27" s="74">
        <f t="shared" ref="D27:O29" si="22">SUM(D368,D406,D441,D698,D983,D1335,D1514,D1656)</f>
        <v>30094.760999999999</v>
      </c>
      <c r="E27" s="74">
        <f t="shared" si="22"/>
        <v>111015.69100000001</v>
      </c>
      <c r="F27" s="74">
        <f t="shared" si="22"/>
        <v>15472.5</v>
      </c>
      <c r="G27" s="74">
        <f t="shared" si="22"/>
        <v>146564</v>
      </c>
      <c r="H27" s="74">
        <f t="shared" ref="H27:K27" si="23">SUM(H368,H406,H441,H698,H983,H1335,H1514,H1656)</f>
        <v>15121.9</v>
      </c>
      <c r="I27" s="74">
        <f t="shared" si="23"/>
        <v>149610.79999999999</v>
      </c>
      <c r="J27" s="74">
        <f t="shared" si="23"/>
        <v>31480.5</v>
      </c>
      <c r="K27" s="74">
        <f t="shared" si="23"/>
        <v>146564</v>
      </c>
      <c r="L27" s="74">
        <f t="shared" si="22"/>
        <v>42902</v>
      </c>
      <c r="M27" s="74">
        <f t="shared" si="22"/>
        <v>151564</v>
      </c>
      <c r="N27" s="74">
        <f t="shared" si="22"/>
        <v>46277.7</v>
      </c>
      <c r="O27" s="74">
        <f t="shared" si="22"/>
        <v>156564</v>
      </c>
      <c r="P27" s="70">
        <f t="shared" si="2"/>
        <v>-14622.260999999999</v>
      </c>
      <c r="Q27" s="70">
        <f t="shared" si="3"/>
        <v>51.412603010869574</v>
      </c>
      <c r="R27" s="71" t="e">
        <f>#REF!-F27</f>
        <v>#REF!</v>
      </c>
      <c r="S27" s="71" t="e">
        <f>#REF!/F27*100</f>
        <v>#REF!</v>
      </c>
      <c r="T27" s="70" t="e">
        <f>L27-#REF!</f>
        <v>#REF!</v>
      </c>
      <c r="U27" s="70" t="e">
        <f>+L27/#REF!*100</f>
        <v>#REF!</v>
      </c>
      <c r="V27" s="71">
        <f t="shared" si="6"/>
        <v>3375.6999999999971</v>
      </c>
      <c r="W27" s="71">
        <f t="shared" si="7"/>
        <v>107.86839774369493</v>
      </c>
    </row>
    <row r="28" spans="1:23">
      <c r="A28" s="60"/>
      <c r="B28" s="72" t="s">
        <v>90</v>
      </c>
      <c r="C28" s="73">
        <v>2221</v>
      </c>
      <c r="D28" s="74">
        <f t="shared" si="22"/>
        <v>20032.617999999995</v>
      </c>
      <c r="E28" s="74">
        <f t="shared" si="22"/>
        <v>260.66000000000003</v>
      </c>
      <c r="F28" s="74">
        <f t="shared" si="22"/>
        <v>15119.7</v>
      </c>
      <c r="G28" s="74">
        <f t="shared" si="22"/>
        <v>2301.8000000000002</v>
      </c>
      <c r="H28" s="74">
        <f t="shared" ref="H28:K28" si="24">SUM(H369,H407,H442,H699,H984,H1336,H1515,H1657)</f>
        <v>15416.7</v>
      </c>
      <c r="I28" s="74">
        <f t="shared" si="24"/>
        <v>2831.8</v>
      </c>
      <c r="J28" s="74">
        <f t="shared" si="24"/>
        <v>20220.060000000001</v>
      </c>
      <c r="K28" s="74">
        <f t="shared" si="24"/>
        <v>2301.8000000000002</v>
      </c>
      <c r="L28" s="74">
        <f t="shared" si="22"/>
        <v>30425.807999999997</v>
      </c>
      <c r="M28" s="74">
        <f t="shared" si="22"/>
        <v>2301.8000000000002</v>
      </c>
      <c r="N28" s="74">
        <f t="shared" si="22"/>
        <v>33562.108</v>
      </c>
      <c r="O28" s="74">
        <f t="shared" si="22"/>
        <v>2301.8000000000002</v>
      </c>
      <c r="P28" s="70">
        <f t="shared" si="2"/>
        <v>-4912.9179999999942</v>
      </c>
      <c r="Q28" s="70">
        <f t="shared" si="3"/>
        <v>75.475407158465273</v>
      </c>
      <c r="R28" s="71" t="e">
        <f>#REF!-F28</f>
        <v>#REF!</v>
      </c>
      <c r="S28" s="71" t="e">
        <f>#REF!/F28*100</f>
        <v>#REF!</v>
      </c>
      <c r="T28" s="70" t="e">
        <f>L28-#REF!</f>
        <v>#REF!</v>
      </c>
      <c r="U28" s="70" t="e">
        <f>+L28/#REF!*100</f>
        <v>#REF!</v>
      </c>
      <c r="V28" s="71">
        <f t="shared" si="6"/>
        <v>3136.3000000000029</v>
      </c>
      <c r="W28" s="71">
        <f t="shared" si="7"/>
        <v>110.3080253447994</v>
      </c>
    </row>
    <row r="29" spans="1:23" ht="25.5">
      <c r="A29" s="60"/>
      <c r="B29" s="81" t="s">
        <v>91</v>
      </c>
      <c r="C29" s="73">
        <v>2222</v>
      </c>
      <c r="D29" s="74">
        <f t="shared" si="22"/>
        <v>56747.093000000008</v>
      </c>
      <c r="E29" s="74">
        <f t="shared" si="22"/>
        <v>3478.8150000000001</v>
      </c>
      <c r="F29" s="74">
        <f t="shared" si="22"/>
        <v>44627.7</v>
      </c>
      <c r="G29" s="74">
        <f t="shared" si="22"/>
        <v>7901.0999999999995</v>
      </c>
      <c r="H29" s="74">
        <f t="shared" ref="H29:K29" si="25">SUM(H370,H408,H443,H700,H985,H1337,H1516,H1658)</f>
        <v>23766.300000000003</v>
      </c>
      <c r="I29" s="74">
        <f t="shared" si="25"/>
        <v>8938</v>
      </c>
      <c r="J29" s="74">
        <f t="shared" si="25"/>
        <v>47721.599999999999</v>
      </c>
      <c r="K29" s="74">
        <f t="shared" si="25"/>
        <v>7901.0999999999995</v>
      </c>
      <c r="L29" s="74">
        <f t="shared" si="22"/>
        <v>57760.100000000006</v>
      </c>
      <c r="M29" s="74">
        <f t="shared" si="22"/>
        <v>7901.0999999999995</v>
      </c>
      <c r="N29" s="74">
        <f t="shared" si="22"/>
        <v>61645.5</v>
      </c>
      <c r="O29" s="74">
        <f t="shared" si="22"/>
        <v>7901.0999999999995</v>
      </c>
      <c r="P29" s="70">
        <f t="shared" si="2"/>
        <v>-12119.393000000011</v>
      </c>
      <c r="Q29" s="70">
        <f t="shared" si="3"/>
        <v>78.643147411974027</v>
      </c>
      <c r="R29" s="71" t="e">
        <f>#REF!-F29</f>
        <v>#REF!</v>
      </c>
      <c r="S29" s="71" t="e">
        <f>#REF!/F29*100</f>
        <v>#REF!</v>
      </c>
      <c r="T29" s="70" t="e">
        <f>L29-#REF!</f>
        <v>#REF!</v>
      </c>
      <c r="U29" s="70" t="e">
        <f>+L29/#REF!*100</f>
        <v>#REF!</v>
      </c>
      <c r="V29" s="71">
        <f t="shared" si="6"/>
        <v>3885.3999999999942</v>
      </c>
      <c r="W29" s="71">
        <f t="shared" si="7"/>
        <v>106.72678890791394</v>
      </c>
    </row>
    <row r="30" spans="1:23">
      <c r="A30" s="60"/>
      <c r="B30" s="81" t="s">
        <v>92</v>
      </c>
      <c r="C30" s="73">
        <v>2223</v>
      </c>
      <c r="D30" s="82">
        <f t="shared" ref="D30:O30" si="26">D371+D444+D701+D986+D1338+D1517</f>
        <v>2569.3000000000002</v>
      </c>
      <c r="E30" s="82">
        <f t="shared" si="26"/>
        <v>385.55</v>
      </c>
      <c r="F30" s="82">
        <f t="shared" si="26"/>
        <v>1509</v>
      </c>
      <c r="G30" s="82">
        <f t="shared" si="26"/>
        <v>428.29999999999995</v>
      </c>
      <c r="H30" s="82">
        <f t="shared" ref="H30:K30" si="27">H371+H444+H701+H986+H1338+H1517</f>
        <v>1182.0999999999999</v>
      </c>
      <c r="I30" s="82">
        <f t="shared" si="27"/>
        <v>428.29999999999995</v>
      </c>
      <c r="J30" s="82">
        <f t="shared" si="27"/>
        <v>1159</v>
      </c>
      <c r="K30" s="82">
        <f t="shared" si="27"/>
        <v>428.29999999999995</v>
      </c>
      <c r="L30" s="82">
        <f t="shared" si="26"/>
        <v>1262.5</v>
      </c>
      <c r="M30" s="82">
        <f t="shared" si="26"/>
        <v>428.29999999999995</v>
      </c>
      <c r="N30" s="82">
        <f t="shared" si="26"/>
        <v>1682.2</v>
      </c>
      <c r="O30" s="82">
        <f t="shared" si="26"/>
        <v>428.29999999999995</v>
      </c>
      <c r="P30" s="70">
        <f t="shared" si="2"/>
        <v>-1060.3000000000002</v>
      </c>
      <c r="Q30" s="70">
        <f t="shared" si="3"/>
        <v>58.731950336667573</v>
      </c>
      <c r="R30" s="71" t="e">
        <f>#REF!-F30</f>
        <v>#REF!</v>
      </c>
      <c r="S30" s="71" t="e">
        <f>#REF!/F30*100</f>
        <v>#REF!</v>
      </c>
      <c r="T30" s="70" t="e">
        <f>L30-#REF!</f>
        <v>#REF!</v>
      </c>
      <c r="U30" s="70" t="e">
        <f>+L30/#REF!*100</f>
        <v>#REF!</v>
      </c>
      <c r="V30" s="71">
        <f>N30-L30</f>
        <v>419.70000000000005</v>
      </c>
      <c r="W30" s="71">
        <f>+N30/L30*100</f>
        <v>133.24356435643566</v>
      </c>
    </row>
    <row r="31" spans="1:23">
      <c r="A31" s="60"/>
      <c r="B31" s="81" t="s">
        <v>93</v>
      </c>
      <c r="C31" s="73">
        <v>2224</v>
      </c>
      <c r="D31" s="74">
        <f t="shared" ref="D31:O31" si="28">SUM(D372,D410,D445,D702,D987,D1339,D1518,D1659)</f>
        <v>17140.55</v>
      </c>
      <c r="E31" s="74">
        <f t="shared" si="28"/>
        <v>776.8</v>
      </c>
      <c r="F31" s="74">
        <f t="shared" si="28"/>
        <v>21685.5</v>
      </c>
      <c r="G31" s="74">
        <f t="shared" si="28"/>
        <v>5940</v>
      </c>
      <c r="H31" s="74">
        <f t="shared" ref="H31:K31" si="29">SUM(H372,H410,H445,H702,H987,H1339,H1518,H1659)</f>
        <v>19541.900000000001</v>
      </c>
      <c r="I31" s="74">
        <f t="shared" si="29"/>
        <v>5971</v>
      </c>
      <c r="J31" s="74">
        <f t="shared" si="29"/>
        <v>23545.9</v>
      </c>
      <c r="K31" s="74">
        <f t="shared" si="29"/>
        <v>5940</v>
      </c>
      <c r="L31" s="74">
        <f t="shared" si="28"/>
        <v>29003.620000000003</v>
      </c>
      <c r="M31" s="74">
        <f t="shared" si="28"/>
        <v>5940</v>
      </c>
      <c r="N31" s="74">
        <f t="shared" si="28"/>
        <v>27119.020000000004</v>
      </c>
      <c r="O31" s="74">
        <f t="shared" si="28"/>
        <v>5940</v>
      </c>
      <c r="P31" s="70">
        <f t="shared" si="2"/>
        <v>4544.9500000000007</v>
      </c>
      <c r="Q31" s="70">
        <f t="shared" si="3"/>
        <v>126.51577691497648</v>
      </c>
      <c r="R31" s="71" t="e">
        <f>#REF!-F31</f>
        <v>#REF!</v>
      </c>
      <c r="S31" s="71" t="e">
        <f>#REF!/F31*100</f>
        <v>#REF!</v>
      </c>
      <c r="T31" s="70" t="e">
        <f>L31-#REF!</f>
        <v>#REF!</v>
      </c>
      <c r="U31" s="70" t="e">
        <f>+L31/#REF!*100</f>
        <v>#REF!</v>
      </c>
      <c r="V31" s="71">
        <f t="shared" si="6"/>
        <v>-1884.5999999999985</v>
      </c>
      <c r="W31" s="71">
        <f t="shared" si="7"/>
        <v>93.502190416230818</v>
      </c>
    </row>
    <row r="32" spans="1:23">
      <c r="A32" s="60"/>
      <c r="B32" s="81" t="s">
        <v>94</v>
      </c>
      <c r="C32" s="73">
        <v>2225</v>
      </c>
      <c r="D32" s="74">
        <f t="shared" ref="D32:O32" si="30">SUM(D373,D411,D446,D703,D988,D1340,D1520,D1660)</f>
        <v>1576.5540000000001</v>
      </c>
      <c r="E32" s="74">
        <f t="shared" si="30"/>
        <v>0</v>
      </c>
      <c r="F32" s="74">
        <f t="shared" si="30"/>
        <v>4642.7</v>
      </c>
      <c r="G32" s="74">
        <f t="shared" si="30"/>
        <v>0</v>
      </c>
      <c r="H32" s="74">
        <f t="shared" ref="H32:K32" si="31">SUM(H373,H411,H446,H703,H988,H1340,H1520,H1660)</f>
        <v>4642.7</v>
      </c>
      <c r="I32" s="74">
        <f t="shared" si="31"/>
        <v>0</v>
      </c>
      <c r="J32" s="74">
        <f t="shared" si="31"/>
        <v>4787.16</v>
      </c>
      <c r="K32" s="74">
        <f t="shared" si="31"/>
        <v>0</v>
      </c>
      <c r="L32" s="74">
        <f t="shared" si="30"/>
        <v>5128.1880000000001</v>
      </c>
      <c r="M32" s="74">
        <f t="shared" si="30"/>
        <v>0</v>
      </c>
      <c r="N32" s="74">
        <f t="shared" si="30"/>
        <v>5128.1880000000001</v>
      </c>
      <c r="O32" s="74">
        <f t="shared" si="30"/>
        <v>0</v>
      </c>
      <c r="P32" s="70">
        <f t="shared" si="2"/>
        <v>3066.1459999999997</v>
      </c>
      <c r="Q32" s="70">
        <f t="shared" si="3"/>
        <v>294.4840455829613</v>
      </c>
      <c r="R32" s="71" t="e">
        <f>#REF!-F32</f>
        <v>#REF!</v>
      </c>
      <c r="S32" s="71" t="e">
        <f>#REF!/F32*100</f>
        <v>#REF!</v>
      </c>
      <c r="T32" s="70" t="e">
        <f>L32-#REF!</f>
        <v>#REF!</v>
      </c>
      <c r="U32" s="70" t="e">
        <f>+L32/#REF!*100</f>
        <v>#REF!</v>
      </c>
      <c r="V32" s="71">
        <f t="shared" si="6"/>
        <v>0</v>
      </c>
      <c r="W32" s="71">
        <f t="shared" si="7"/>
        <v>100</v>
      </c>
    </row>
    <row r="33" spans="1:23">
      <c r="A33" s="60"/>
      <c r="B33" s="83" t="s">
        <v>95</v>
      </c>
      <c r="C33" s="78">
        <v>2231</v>
      </c>
      <c r="D33" s="79">
        <f>D34+D35+D36+D37</f>
        <v>71158.318000000014</v>
      </c>
      <c r="E33" s="79">
        <f t="shared" ref="E33:O33" si="32">E34+E35+E36+E37</f>
        <v>801.68599999999992</v>
      </c>
      <c r="F33" s="79">
        <f t="shared" si="32"/>
        <v>87957.3</v>
      </c>
      <c r="G33" s="79">
        <f t="shared" si="32"/>
        <v>1501.3999999999999</v>
      </c>
      <c r="H33" s="79">
        <f t="shared" ref="H33:K33" si="33">H34+H35+H36+H37</f>
        <v>89391.900000000009</v>
      </c>
      <c r="I33" s="79">
        <f t="shared" si="33"/>
        <v>1951.3999999999999</v>
      </c>
      <c r="J33" s="79">
        <f t="shared" si="33"/>
        <v>108698.45600000001</v>
      </c>
      <c r="K33" s="79">
        <f t="shared" si="33"/>
        <v>1501.3999999999999</v>
      </c>
      <c r="L33" s="79">
        <f t="shared" si="32"/>
        <v>118045.356</v>
      </c>
      <c r="M33" s="79">
        <f t="shared" si="32"/>
        <v>1501.3999999999999</v>
      </c>
      <c r="N33" s="79">
        <f t="shared" si="32"/>
        <v>121366.156</v>
      </c>
      <c r="O33" s="79">
        <f t="shared" si="32"/>
        <v>1501.3999999999999</v>
      </c>
      <c r="P33" s="70">
        <f t="shared" si="2"/>
        <v>16798.981999999989</v>
      </c>
      <c r="Q33" s="70">
        <f t="shared" si="3"/>
        <v>123.60789640924339</v>
      </c>
      <c r="R33" s="71" t="e">
        <f>#REF!-F33</f>
        <v>#REF!</v>
      </c>
      <c r="S33" s="71" t="e">
        <f>#REF!/F33*100</f>
        <v>#REF!</v>
      </c>
      <c r="T33" s="70" t="e">
        <f>L33-#REF!</f>
        <v>#REF!</v>
      </c>
      <c r="U33" s="70" t="e">
        <f>+L33/#REF!*100</f>
        <v>#REF!</v>
      </c>
      <c r="V33" s="71">
        <f>N33-L33</f>
        <v>3320.8000000000029</v>
      </c>
      <c r="W33" s="71">
        <f>+N33/L33*100</f>
        <v>102.81315598726306</v>
      </c>
    </row>
    <row r="34" spans="1:23">
      <c r="A34" s="60"/>
      <c r="B34" s="81" t="s">
        <v>96</v>
      </c>
      <c r="C34" s="84">
        <v>22311100</v>
      </c>
      <c r="D34" s="74">
        <f t="shared" ref="D34:O41" si="34">SUM(D375,D413,D448,D705,D990,D1342,D1522,D1662)</f>
        <v>16630.271000000001</v>
      </c>
      <c r="E34" s="74">
        <f t="shared" si="34"/>
        <v>316.56</v>
      </c>
      <c r="F34" s="74">
        <f t="shared" si="34"/>
        <v>20117.300000000003</v>
      </c>
      <c r="G34" s="74">
        <f t="shared" si="34"/>
        <v>1025.5999999999999</v>
      </c>
      <c r="H34" s="74">
        <f t="shared" ref="H34:K34" si="35">SUM(H375,H413,H448,H705,H990,H1342,H1522,H1662)</f>
        <v>20117.300000000003</v>
      </c>
      <c r="I34" s="74">
        <f t="shared" si="35"/>
        <v>1025.5999999999999</v>
      </c>
      <c r="J34" s="74">
        <f t="shared" si="35"/>
        <v>22310.78</v>
      </c>
      <c r="K34" s="74">
        <f t="shared" si="35"/>
        <v>1025.5999999999999</v>
      </c>
      <c r="L34" s="74">
        <f t="shared" si="34"/>
        <v>22158.28</v>
      </c>
      <c r="M34" s="74">
        <f t="shared" si="34"/>
        <v>1025.5999999999999</v>
      </c>
      <c r="N34" s="74">
        <f t="shared" si="34"/>
        <v>22921.279999999999</v>
      </c>
      <c r="O34" s="74">
        <f t="shared" si="34"/>
        <v>1025.5999999999999</v>
      </c>
      <c r="P34" s="70">
        <f t="shared" si="2"/>
        <v>3487.0290000000023</v>
      </c>
      <c r="Q34" s="70">
        <f t="shared" si="3"/>
        <v>120.9679625786014</v>
      </c>
      <c r="R34" s="71" t="e">
        <f>#REF!-F34</f>
        <v>#REF!</v>
      </c>
      <c r="S34" s="71" t="e">
        <f>#REF!/F34*100</f>
        <v>#REF!</v>
      </c>
      <c r="T34" s="70" t="e">
        <f>L34-#REF!</f>
        <v>#REF!</v>
      </c>
      <c r="U34" s="70" t="e">
        <f>+L34/#REF!*100</f>
        <v>#REF!</v>
      </c>
      <c r="V34" s="71">
        <f t="shared" si="6"/>
        <v>763</v>
      </c>
      <c r="W34" s="71">
        <f t="shared" si="7"/>
        <v>103.44340806235863</v>
      </c>
    </row>
    <row r="35" spans="1:23">
      <c r="A35" s="60"/>
      <c r="B35" s="81" t="s">
        <v>97</v>
      </c>
      <c r="C35" s="84">
        <v>22311200</v>
      </c>
      <c r="D35" s="74">
        <f t="shared" si="34"/>
        <v>33211.412000000004</v>
      </c>
      <c r="E35" s="74">
        <f t="shared" si="34"/>
        <v>485.12599999999998</v>
      </c>
      <c r="F35" s="74">
        <f t="shared" si="34"/>
        <v>40258.199999999997</v>
      </c>
      <c r="G35" s="74">
        <f t="shared" si="34"/>
        <v>475.8</v>
      </c>
      <c r="H35" s="74">
        <f t="shared" ref="H35:K35" si="36">SUM(H376,H414,H449,H706,H991,H1343,H1523,H1663)</f>
        <v>41692.800000000003</v>
      </c>
      <c r="I35" s="74">
        <f t="shared" si="36"/>
        <v>925.8</v>
      </c>
      <c r="J35" s="74">
        <f t="shared" si="36"/>
        <v>56025.156000000003</v>
      </c>
      <c r="K35" s="74">
        <f t="shared" si="36"/>
        <v>475.8</v>
      </c>
      <c r="L35" s="74">
        <f t="shared" si="34"/>
        <v>59988.955999999998</v>
      </c>
      <c r="M35" s="74">
        <f t="shared" si="34"/>
        <v>475.8</v>
      </c>
      <c r="N35" s="74">
        <f t="shared" si="34"/>
        <v>60686.955999999998</v>
      </c>
      <c r="O35" s="74">
        <f t="shared" si="34"/>
        <v>475.8</v>
      </c>
      <c r="P35" s="70">
        <f t="shared" si="2"/>
        <v>7046.7879999999932</v>
      </c>
      <c r="Q35" s="70">
        <f t="shared" si="3"/>
        <v>121.21797170201614</v>
      </c>
      <c r="R35" s="71" t="e">
        <f>#REF!-F35</f>
        <v>#REF!</v>
      </c>
      <c r="S35" s="71" t="e">
        <f>#REF!/F35*100</f>
        <v>#REF!</v>
      </c>
      <c r="T35" s="70" t="e">
        <f>L35-#REF!</f>
        <v>#REF!</v>
      </c>
      <c r="U35" s="70" t="e">
        <f>+L35/#REF!*100</f>
        <v>#REF!</v>
      </c>
      <c r="V35" s="71">
        <f t="shared" si="6"/>
        <v>698</v>
      </c>
      <c r="W35" s="71">
        <f t="shared" si="7"/>
        <v>101.16354750364384</v>
      </c>
    </row>
    <row r="36" spans="1:23" ht="25.5">
      <c r="A36" s="60"/>
      <c r="B36" s="81" t="s">
        <v>98</v>
      </c>
      <c r="C36" s="84">
        <v>22311300</v>
      </c>
      <c r="D36" s="74">
        <f t="shared" si="34"/>
        <v>20420.300000000003</v>
      </c>
      <c r="E36" s="74">
        <f t="shared" si="34"/>
        <v>0</v>
      </c>
      <c r="F36" s="74">
        <f t="shared" si="34"/>
        <v>25811.800000000003</v>
      </c>
      <c r="G36" s="74">
        <f t="shared" si="34"/>
        <v>0</v>
      </c>
      <c r="H36" s="74">
        <f t="shared" ref="H36:K36" si="37">SUM(H377,H415,H450,H707,H992,H1344,H1524,H1664)</f>
        <v>25811.800000000003</v>
      </c>
      <c r="I36" s="74">
        <f t="shared" si="37"/>
        <v>0</v>
      </c>
      <c r="J36" s="74">
        <f t="shared" si="37"/>
        <v>28472.52</v>
      </c>
      <c r="K36" s="74">
        <f t="shared" si="37"/>
        <v>0</v>
      </c>
      <c r="L36" s="74">
        <f t="shared" si="34"/>
        <v>33958.92</v>
      </c>
      <c r="M36" s="74">
        <f t="shared" si="34"/>
        <v>0</v>
      </c>
      <c r="N36" s="74">
        <f t="shared" si="34"/>
        <v>35721.919999999998</v>
      </c>
      <c r="O36" s="74">
        <f t="shared" si="34"/>
        <v>0</v>
      </c>
      <c r="P36" s="70">
        <f t="shared" si="2"/>
        <v>5391.5</v>
      </c>
      <c r="Q36" s="70">
        <f t="shared" si="3"/>
        <v>126.40264834502921</v>
      </c>
      <c r="R36" s="71" t="e">
        <f>#REF!-F36</f>
        <v>#REF!</v>
      </c>
      <c r="S36" s="71" t="e">
        <f>#REF!/F36*100</f>
        <v>#REF!</v>
      </c>
      <c r="T36" s="70" t="e">
        <f>L36-#REF!</f>
        <v>#REF!</v>
      </c>
      <c r="U36" s="70" t="e">
        <f>+L36/#REF!*100</f>
        <v>#REF!</v>
      </c>
      <c r="V36" s="71">
        <f t="shared" si="6"/>
        <v>1763</v>
      </c>
      <c r="W36" s="71">
        <f t="shared" si="7"/>
        <v>105.19156675182839</v>
      </c>
    </row>
    <row r="37" spans="1:23">
      <c r="A37" s="60"/>
      <c r="B37" s="81" t="s">
        <v>99</v>
      </c>
      <c r="C37" s="84">
        <v>22311400</v>
      </c>
      <c r="D37" s="74">
        <f t="shared" si="34"/>
        <v>896.33499999999992</v>
      </c>
      <c r="E37" s="74">
        <f t="shared" si="34"/>
        <v>0</v>
      </c>
      <c r="F37" s="74">
        <f t="shared" si="34"/>
        <v>1769.9999999999998</v>
      </c>
      <c r="G37" s="74">
        <f t="shared" si="34"/>
        <v>0</v>
      </c>
      <c r="H37" s="74">
        <f t="shared" ref="H37:K37" si="38">SUM(H378,H416,H451,H708,H993,H1345,H1525,H1665)</f>
        <v>1769.9999999999998</v>
      </c>
      <c r="I37" s="74">
        <f t="shared" si="38"/>
        <v>0</v>
      </c>
      <c r="J37" s="74">
        <f t="shared" si="38"/>
        <v>1889.9999999999998</v>
      </c>
      <c r="K37" s="74">
        <f t="shared" si="38"/>
        <v>0</v>
      </c>
      <c r="L37" s="74">
        <f t="shared" si="34"/>
        <v>1939.1999999999998</v>
      </c>
      <c r="M37" s="74">
        <f t="shared" si="34"/>
        <v>0</v>
      </c>
      <c r="N37" s="74">
        <f t="shared" si="34"/>
        <v>2035.9999999999998</v>
      </c>
      <c r="O37" s="74">
        <f t="shared" si="34"/>
        <v>0</v>
      </c>
      <c r="P37" s="70">
        <f t="shared" si="2"/>
        <v>873.66499999999985</v>
      </c>
      <c r="Q37" s="70">
        <f t="shared" si="3"/>
        <v>197.47081169428839</v>
      </c>
      <c r="R37" s="71" t="e">
        <f>#REF!-F37</f>
        <v>#REF!</v>
      </c>
      <c r="S37" s="71" t="e">
        <f>#REF!/F37*100</f>
        <v>#REF!</v>
      </c>
      <c r="T37" s="70" t="e">
        <f>L37-#REF!</f>
        <v>#REF!</v>
      </c>
      <c r="U37" s="70" t="e">
        <f>+L37/#REF!*100</f>
        <v>#REF!</v>
      </c>
      <c r="V37" s="71">
        <f t="shared" si="6"/>
        <v>96.799999999999955</v>
      </c>
      <c r="W37" s="71">
        <f t="shared" si="7"/>
        <v>104.99174917491749</v>
      </c>
    </row>
    <row r="38" spans="1:23">
      <c r="A38" s="60"/>
      <c r="B38" s="81" t="s">
        <v>100</v>
      </c>
      <c r="C38" s="73">
        <v>2235</v>
      </c>
      <c r="D38" s="74">
        <f t="shared" si="34"/>
        <v>0</v>
      </c>
      <c r="E38" s="74">
        <f t="shared" si="34"/>
        <v>0</v>
      </c>
      <c r="F38" s="74">
        <f t="shared" si="34"/>
        <v>0</v>
      </c>
      <c r="G38" s="74">
        <f t="shared" si="34"/>
        <v>0</v>
      </c>
      <c r="H38" s="74">
        <f t="shared" ref="H38:K38" si="39">SUM(H379,H417,H452,H709,H994,H1346,H1526,H1666)</f>
        <v>0</v>
      </c>
      <c r="I38" s="74">
        <f t="shared" si="39"/>
        <v>0</v>
      </c>
      <c r="J38" s="74">
        <f t="shared" si="39"/>
        <v>0</v>
      </c>
      <c r="K38" s="74">
        <f t="shared" si="39"/>
        <v>0</v>
      </c>
      <c r="L38" s="74">
        <f t="shared" si="34"/>
        <v>0</v>
      </c>
      <c r="M38" s="74">
        <f t="shared" si="34"/>
        <v>0</v>
      </c>
      <c r="N38" s="74">
        <f t="shared" si="34"/>
        <v>0</v>
      </c>
      <c r="O38" s="74">
        <f t="shared" si="34"/>
        <v>0</v>
      </c>
      <c r="P38" s="70">
        <f t="shared" si="2"/>
        <v>0</v>
      </c>
      <c r="Q38" s="70" t="e">
        <f t="shared" si="3"/>
        <v>#DIV/0!</v>
      </c>
      <c r="R38" s="71" t="e">
        <f>#REF!-F38</f>
        <v>#REF!</v>
      </c>
      <c r="S38" s="71"/>
      <c r="T38" s="70" t="e">
        <f>L38-#REF!</f>
        <v>#REF!</v>
      </c>
      <c r="U38" s="70"/>
      <c r="V38" s="71">
        <f t="shared" si="6"/>
        <v>0</v>
      </c>
      <c r="W38" s="71"/>
    </row>
    <row r="39" spans="1:23">
      <c r="A39" s="60"/>
      <c r="B39" s="72" t="s">
        <v>101</v>
      </c>
      <c r="C39" s="73">
        <v>2511</v>
      </c>
      <c r="D39" s="74">
        <f t="shared" si="34"/>
        <v>259038.41600000003</v>
      </c>
      <c r="E39" s="74">
        <f t="shared" si="34"/>
        <v>0</v>
      </c>
      <c r="F39" s="74">
        <f t="shared" si="34"/>
        <v>39312.700000000004</v>
      </c>
      <c r="G39" s="74">
        <f t="shared" si="34"/>
        <v>0</v>
      </c>
      <c r="H39" s="74">
        <f t="shared" ref="H39:K39" si="40">SUM(H380,H418,H453,H710,H995,H1347,H1527,H1667)</f>
        <v>290411.99600000004</v>
      </c>
      <c r="I39" s="74">
        <f t="shared" si="40"/>
        <v>0</v>
      </c>
      <c r="J39" s="74">
        <f t="shared" si="40"/>
        <v>0</v>
      </c>
      <c r="K39" s="74">
        <f t="shared" si="40"/>
        <v>0</v>
      </c>
      <c r="L39" s="74">
        <f t="shared" si="34"/>
        <v>0</v>
      </c>
      <c r="M39" s="74">
        <f t="shared" si="34"/>
        <v>0</v>
      </c>
      <c r="N39" s="74">
        <f t="shared" si="34"/>
        <v>0</v>
      </c>
      <c r="O39" s="74">
        <f t="shared" si="34"/>
        <v>0</v>
      </c>
      <c r="P39" s="70">
        <f t="shared" si="2"/>
        <v>-219725.71600000001</v>
      </c>
      <c r="Q39" s="70">
        <f t="shared" si="3"/>
        <v>15.176397619726027</v>
      </c>
      <c r="R39" s="71" t="e">
        <f>#REF!-F39</f>
        <v>#REF!</v>
      </c>
      <c r="S39" s="71" t="e">
        <f>#REF!/F39*100</f>
        <v>#REF!</v>
      </c>
      <c r="T39" s="70" t="e">
        <f>L39-#REF!</f>
        <v>#REF!</v>
      </c>
      <c r="U39" s="70" t="e">
        <f>+L39/#REF!*100</f>
        <v>#REF!</v>
      </c>
      <c r="V39" s="71">
        <f t="shared" si="6"/>
        <v>0</v>
      </c>
      <c r="W39" s="71" t="e">
        <f t="shared" si="7"/>
        <v>#DIV/0!</v>
      </c>
    </row>
    <row r="40" spans="1:23">
      <c r="A40" s="60"/>
      <c r="B40" s="72" t="s">
        <v>102</v>
      </c>
      <c r="C40" s="73">
        <v>2512</v>
      </c>
      <c r="D40" s="74">
        <f t="shared" si="34"/>
        <v>0</v>
      </c>
      <c r="E40" s="74">
        <f t="shared" si="34"/>
        <v>0</v>
      </c>
      <c r="F40" s="74">
        <f t="shared" si="34"/>
        <v>0</v>
      </c>
      <c r="G40" s="74">
        <f t="shared" si="34"/>
        <v>0</v>
      </c>
      <c r="H40" s="74">
        <f t="shared" ref="H40:K40" si="41">SUM(H381,H419,H454,H711,H996,H1348,H1528,H1668)</f>
        <v>0</v>
      </c>
      <c r="I40" s="74">
        <f t="shared" si="41"/>
        <v>0</v>
      </c>
      <c r="J40" s="74">
        <f t="shared" si="41"/>
        <v>0</v>
      </c>
      <c r="K40" s="74">
        <f t="shared" si="41"/>
        <v>0</v>
      </c>
      <c r="L40" s="74">
        <f t="shared" si="34"/>
        <v>0</v>
      </c>
      <c r="M40" s="74">
        <f t="shared" si="34"/>
        <v>0</v>
      </c>
      <c r="N40" s="74">
        <f t="shared" si="34"/>
        <v>0</v>
      </c>
      <c r="O40" s="74">
        <f t="shared" si="34"/>
        <v>0</v>
      </c>
      <c r="P40" s="70">
        <f t="shared" si="2"/>
        <v>0</v>
      </c>
      <c r="Q40" s="70" t="e">
        <f t="shared" si="3"/>
        <v>#DIV/0!</v>
      </c>
      <c r="R40" s="71" t="e">
        <f>#REF!-F40</f>
        <v>#REF!</v>
      </c>
      <c r="S40" s="71"/>
      <c r="T40" s="70" t="e">
        <f>L40-#REF!</f>
        <v>#REF!</v>
      </c>
      <c r="U40" s="70"/>
      <c r="V40" s="71">
        <f t="shared" si="6"/>
        <v>0</v>
      </c>
      <c r="W40" s="71"/>
    </row>
    <row r="41" spans="1:23">
      <c r="A41" s="60"/>
      <c r="B41" s="72" t="s">
        <v>103</v>
      </c>
      <c r="C41" s="73">
        <v>26211300</v>
      </c>
      <c r="D41" s="74">
        <f t="shared" si="34"/>
        <v>364.8</v>
      </c>
      <c r="E41" s="74">
        <f t="shared" si="34"/>
        <v>0</v>
      </c>
      <c r="F41" s="74">
        <f t="shared" si="34"/>
        <v>364.8</v>
      </c>
      <c r="G41" s="74">
        <f t="shared" si="34"/>
        <v>432.4</v>
      </c>
      <c r="H41" s="74">
        <f t="shared" ref="H41:K41" si="42">SUM(H382,H420,H455,H712,H997,H1349,H1529,H1669)</f>
        <v>364.8</v>
      </c>
      <c r="I41" s="74">
        <f t="shared" si="42"/>
        <v>432.4</v>
      </c>
      <c r="J41" s="74">
        <f t="shared" si="42"/>
        <v>364.8</v>
      </c>
      <c r="K41" s="74">
        <f t="shared" si="42"/>
        <v>432.4</v>
      </c>
      <c r="L41" s="74">
        <f t="shared" si="34"/>
        <v>364.8</v>
      </c>
      <c r="M41" s="74">
        <f t="shared" si="34"/>
        <v>432.4</v>
      </c>
      <c r="N41" s="74">
        <f t="shared" si="34"/>
        <v>364.8</v>
      </c>
      <c r="O41" s="74">
        <f t="shared" si="34"/>
        <v>432.4</v>
      </c>
      <c r="P41" s="70">
        <f t="shared" si="2"/>
        <v>0</v>
      </c>
      <c r="Q41" s="70">
        <f t="shared" si="3"/>
        <v>100</v>
      </c>
      <c r="R41" s="71" t="e">
        <f>#REF!-F41</f>
        <v>#REF!</v>
      </c>
      <c r="S41" s="71" t="e">
        <f>#REF!/F41*100</f>
        <v>#REF!</v>
      </c>
      <c r="T41" s="70" t="e">
        <f>L41-#REF!</f>
        <v>#REF!</v>
      </c>
      <c r="U41" s="70" t="e">
        <f>+L41/#REF!*100</f>
        <v>#REF!</v>
      </c>
      <c r="V41" s="71">
        <f t="shared" si="6"/>
        <v>0</v>
      </c>
      <c r="W41" s="71">
        <f t="shared" si="7"/>
        <v>100</v>
      </c>
    </row>
    <row r="42" spans="1:23" ht="25.5">
      <c r="A42" s="60"/>
      <c r="B42" s="85" t="s">
        <v>104</v>
      </c>
      <c r="C42" s="73">
        <v>2721</v>
      </c>
      <c r="D42" s="74">
        <f t="shared" ref="D42:O42" si="43">SUM(D383,D421,D456,D713,D1350,D1530,D1670)</f>
        <v>7789.3590000000004</v>
      </c>
      <c r="E42" s="74">
        <f t="shared" si="43"/>
        <v>0</v>
      </c>
      <c r="F42" s="74">
        <f t="shared" si="43"/>
        <v>11824.3</v>
      </c>
      <c r="G42" s="74">
        <f t="shared" si="43"/>
        <v>0</v>
      </c>
      <c r="H42" s="74">
        <f t="shared" ref="H42:K42" si="44">SUM(H383,H421,H456,H713,H1350,H1530,H1670)</f>
        <v>9522.6</v>
      </c>
      <c r="I42" s="74">
        <f t="shared" si="44"/>
        <v>0</v>
      </c>
      <c r="J42" s="74">
        <f t="shared" si="44"/>
        <v>9784.2999999999993</v>
      </c>
      <c r="K42" s="74">
        <f t="shared" si="44"/>
        <v>0</v>
      </c>
      <c r="L42" s="74">
        <f t="shared" si="43"/>
        <v>10010</v>
      </c>
      <c r="M42" s="74">
        <f t="shared" si="43"/>
        <v>0</v>
      </c>
      <c r="N42" s="74">
        <f t="shared" si="43"/>
        <v>10357</v>
      </c>
      <c r="O42" s="74">
        <f t="shared" si="43"/>
        <v>0</v>
      </c>
      <c r="P42" s="70">
        <f t="shared" si="2"/>
        <v>4034.9409999999989</v>
      </c>
      <c r="Q42" s="70">
        <f t="shared" si="3"/>
        <v>151.80068090326816</v>
      </c>
      <c r="R42" s="71" t="e">
        <f>#REF!-F42</f>
        <v>#REF!</v>
      </c>
      <c r="S42" s="71" t="e">
        <f>#REF!/F42*100</f>
        <v>#REF!</v>
      </c>
      <c r="T42" s="70" t="e">
        <f>L42-#REF!</f>
        <v>#REF!</v>
      </c>
      <c r="U42" s="70" t="e">
        <f>+L42/#REF!*100</f>
        <v>#REF!</v>
      </c>
      <c r="V42" s="71">
        <f t="shared" si="6"/>
        <v>347</v>
      </c>
      <c r="W42" s="71">
        <f t="shared" si="7"/>
        <v>103.46653346653348</v>
      </c>
    </row>
    <row r="43" spans="1:23">
      <c r="A43" s="60"/>
      <c r="B43" s="86" t="s">
        <v>105</v>
      </c>
      <c r="C43" s="73">
        <v>2821</v>
      </c>
      <c r="D43" s="74">
        <f t="shared" ref="D43:O43" si="45">D1531</f>
        <v>0</v>
      </c>
      <c r="E43" s="74">
        <f t="shared" si="45"/>
        <v>0</v>
      </c>
      <c r="F43" s="74">
        <f t="shared" si="45"/>
        <v>0</v>
      </c>
      <c r="G43" s="74">
        <f t="shared" si="45"/>
        <v>0</v>
      </c>
      <c r="H43" s="74">
        <f t="shared" ref="H43:K43" si="46">H1531</f>
        <v>0</v>
      </c>
      <c r="I43" s="74">
        <f t="shared" si="46"/>
        <v>0</v>
      </c>
      <c r="J43" s="74">
        <f t="shared" si="46"/>
        <v>0</v>
      </c>
      <c r="K43" s="74">
        <f t="shared" si="46"/>
        <v>0</v>
      </c>
      <c r="L43" s="74">
        <f t="shared" si="45"/>
        <v>0</v>
      </c>
      <c r="M43" s="74">
        <f t="shared" si="45"/>
        <v>0</v>
      </c>
      <c r="N43" s="74">
        <f t="shared" si="45"/>
        <v>0</v>
      </c>
      <c r="O43" s="74">
        <f t="shared" si="45"/>
        <v>0</v>
      </c>
      <c r="P43" s="70">
        <f t="shared" si="2"/>
        <v>0</v>
      </c>
      <c r="Q43" s="70" t="e">
        <f t="shared" si="3"/>
        <v>#DIV/0!</v>
      </c>
      <c r="R43" s="71" t="e">
        <f>#REF!-F43</f>
        <v>#REF!</v>
      </c>
      <c r="S43" s="71"/>
      <c r="T43" s="70" t="e">
        <f>L43-#REF!</f>
        <v>#REF!</v>
      </c>
      <c r="U43" s="70"/>
      <c r="V43" s="71">
        <f t="shared" si="6"/>
        <v>0</v>
      </c>
      <c r="W43" s="71"/>
    </row>
    <row r="44" spans="1:23" ht="25.5">
      <c r="A44" s="60"/>
      <c r="B44" s="85" t="s">
        <v>106</v>
      </c>
      <c r="C44" s="73">
        <v>2822</v>
      </c>
      <c r="D44" s="74">
        <f>SUM(D384)</f>
        <v>0</v>
      </c>
      <c r="E44" s="74">
        <f t="shared" ref="E44:N44" si="47">SUM(E384)</f>
        <v>0</v>
      </c>
      <c r="F44" s="74">
        <f t="shared" si="47"/>
        <v>0</v>
      </c>
      <c r="G44" s="74">
        <f>G998</f>
        <v>0</v>
      </c>
      <c r="H44" s="74">
        <f t="shared" ref="H44" si="48">SUM(H384)</f>
        <v>0</v>
      </c>
      <c r="I44" s="74">
        <f>I998</f>
        <v>0</v>
      </c>
      <c r="J44" s="74">
        <f t="shared" ref="J44" si="49">SUM(J384)</f>
        <v>0</v>
      </c>
      <c r="K44" s="74">
        <f>K998</f>
        <v>0</v>
      </c>
      <c r="L44" s="74">
        <f t="shared" si="47"/>
        <v>0</v>
      </c>
      <c r="M44" s="74">
        <f>M998</f>
        <v>0</v>
      </c>
      <c r="N44" s="74">
        <f t="shared" si="47"/>
        <v>0</v>
      </c>
      <c r="O44" s="74">
        <f>O998</f>
        <v>0</v>
      </c>
      <c r="P44" s="70">
        <f t="shared" si="2"/>
        <v>0</v>
      </c>
      <c r="Q44" s="70" t="e">
        <f t="shared" si="3"/>
        <v>#DIV/0!</v>
      </c>
      <c r="R44" s="71" t="e">
        <f>#REF!-F44</f>
        <v>#REF!</v>
      </c>
      <c r="S44" s="71"/>
      <c r="T44" s="70" t="e">
        <f>L44-#REF!</f>
        <v>#REF!</v>
      </c>
      <c r="U44" s="70"/>
      <c r="V44" s="71">
        <f>N44-L44</f>
        <v>0</v>
      </c>
      <c r="W44" s="71"/>
    </row>
    <row r="45" spans="1:23">
      <c r="A45" s="60"/>
      <c r="B45" s="87" t="s">
        <v>107</v>
      </c>
      <c r="C45" s="73">
        <v>2823</v>
      </c>
      <c r="D45" s="74">
        <f t="shared" ref="D45:O45" si="50">SUM(D385)+D999</f>
        <v>461.03299999999996</v>
      </c>
      <c r="E45" s="74">
        <f t="shared" si="50"/>
        <v>267.12200000000001</v>
      </c>
      <c r="F45" s="74">
        <f t="shared" si="50"/>
        <v>210</v>
      </c>
      <c r="G45" s="74">
        <f t="shared" si="50"/>
        <v>0</v>
      </c>
      <c r="H45" s="74">
        <f t="shared" ref="H45:I45" si="51">SUM(H385)+H999</f>
        <v>210</v>
      </c>
      <c r="I45" s="74">
        <f t="shared" si="51"/>
        <v>0</v>
      </c>
      <c r="J45" s="74">
        <f t="shared" ref="J45:K45" si="52">SUM(J385)+J999</f>
        <v>210</v>
      </c>
      <c r="K45" s="74">
        <f t="shared" si="52"/>
        <v>0</v>
      </c>
      <c r="L45" s="74">
        <f t="shared" si="50"/>
        <v>210</v>
      </c>
      <c r="M45" s="74">
        <f t="shared" si="50"/>
        <v>0</v>
      </c>
      <c r="N45" s="74">
        <f t="shared" si="50"/>
        <v>210</v>
      </c>
      <c r="O45" s="74">
        <f t="shared" si="50"/>
        <v>0</v>
      </c>
      <c r="P45" s="70">
        <f t="shared" si="2"/>
        <v>-251.03299999999996</v>
      </c>
      <c r="Q45" s="70">
        <f t="shared" si="3"/>
        <v>45.549884715410833</v>
      </c>
      <c r="R45" s="71" t="e">
        <f>#REF!-F45</f>
        <v>#REF!</v>
      </c>
      <c r="S45" s="71" t="e">
        <f>#REF!/F45*100</f>
        <v>#REF!</v>
      </c>
      <c r="T45" s="70" t="e">
        <f>L45-#REF!</f>
        <v>#REF!</v>
      </c>
      <c r="U45" s="70" t="e">
        <f>+L45/#REF!*100</f>
        <v>#REF!</v>
      </c>
      <c r="V45" s="71">
        <f>N45-L45</f>
        <v>0</v>
      </c>
      <c r="W45" s="71">
        <f>+N45/L45*100</f>
        <v>100</v>
      </c>
    </row>
    <row r="46" spans="1:23">
      <c r="A46" s="60"/>
      <c r="B46" s="76" t="s">
        <v>108</v>
      </c>
      <c r="C46" s="73">
        <v>2824</v>
      </c>
      <c r="D46" s="74">
        <f t="shared" ref="D46:O46" si="53">D386</f>
        <v>2705.48</v>
      </c>
      <c r="E46" s="74">
        <f t="shared" si="53"/>
        <v>0</v>
      </c>
      <c r="F46" s="74">
        <f t="shared" si="53"/>
        <v>4000</v>
      </c>
      <c r="G46" s="74">
        <f t="shared" si="53"/>
        <v>0</v>
      </c>
      <c r="H46" s="74">
        <f t="shared" ref="H46:K46" si="54">H386</f>
        <v>4000</v>
      </c>
      <c r="I46" s="74">
        <f t="shared" si="54"/>
        <v>0</v>
      </c>
      <c r="J46" s="74">
        <f t="shared" si="54"/>
        <v>4000</v>
      </c>
      <c r="K46" s="74">
        <f t="shared" si="54"/>
        <v>0</v>
      </c>
      <c r="L46" s="74">
        <f t="shared" si="53"/>
        <v>4000</v>
      </c>
      <c r="M46" s="74">
        <f t="shared" si="53"/>
        <v>0</v>
      </c>
      <c r="N46" s="74">
        <f t="shared" si="53"/>
        <v>4000</v>
      </c>
      <c r="O46" s="74">
        <f t="shared" si="53"/>
        <v>0</v>
      </c>
      <c r="P46" s="70">
        <f t="shared" si="2"/>
        <v>1294.52</v>
      </c>
      <c r="Q46" s="70">
        <f t="shared" si="3"/>
        <v>147.8480713219096</v>
      </c>
      <c r="R46" s="71" t="e">
        <f>#REF!-F46</f>
        <v>#REF!</v>
      </c>
      <c r="S46" s="71" t="e">
        <f>#REF!/F46*100</f>
        <v>#REF!</v>
      </c>
      <c r="T46" s="70" t="e">
        <f>L46-#REF!</f>
        <v>#REF!</v>
      </c>
      <c r="U46" s="70" t="e">
        <f>+L46/#REF!*100</f>
        <v>#REF!</v>
      </c>
      <c r="V46" s="71">
        <f t="shared" si="6"/>
        <v>0</v>
      </c>
      <c r="W46" s="71">
        <f t="shared" si="7"/>
        <v>100</v>
      </c>
    </row>
    <row r="47" spans="1:23">
      <c r="A47" s="60"/>
      <c r="B47" s="88" t="s">
        <v>109</v>
      </c>
      <c r="C47" s="73"/>
      <c r="D47" s="67">
        <f t="shared" ref="D47:O47" si="55">SUM(D48:D53)</f>
        <v>3497706.3110000002</v>
      </c>
      <c r="E47" s="67">
        <f t="shared" si="55"/>
        <v>38316.756000000001</v>
      </c>
      <c r="F47" s="67">
        <f t="shared" si="55"/>
        <v>467357.60000000003</v>
      </c>
      <c r="G47" s="67">
        <f t="shared" si="55"/>
        <v>65834.2</v>
      </c>
      <c r="H47" s="67">
        <f t="shared" ref="H47:I47" si="56">SUM(H48:H53)</f>
        <v>3553852.9</v>
      </c>
      <c r="I47" s="67">
        <f t="shared" si="56"/>
        <v>72012.3</v>
      </c>
      <c r="J47" s="67">
        <f t="shared" ref="J47:K47" si="57">SUM(J48:J53)</f>
        <v>656837.39999999991</v>
      </c>
      <c r="K47" s="67">
        <f t="shared" si="57"/>
        <v>65834.2</v>
      </c>
      <c r="L47" s="67">
        <f t="shared" si="55"/>
        <v>828622.27</v>
      </c>
      <c r="M47" s="67">
        <f t="shared" si="55"/>
        <v>65834.2</v>
      </c>
      <c r="N47" s="67">
        <f t="shared" si="55"/>
        <v>985741.16999999993</v>
      </c>
      <c r="O47" s="67">
        <f t="shared" si="55"/>
        <v>65834.2</v>
      </c>
      <c r="P47" s="70">
        <f t="shared" si="2"/>
        <v>-3030348.7110000001</v>
      </c>
      <c r="Q47" s="70">
        <f t="shared" si="3"/>
        <v>13.361830824108893</v>
      </c>
      <c r="R47" s="71" t="e">
        <f>#REF!-F47</f>
        <v>#REF!</v>
      </c>
      <c r="S47" s="71" t="e">
        <f>#REF!/F47*100</f>
        <v>#REF!</v>
      </c>
      <c r="T47" s="70" t="e">
        <f>L47-#REF!</f>
        <v>#REF!</v>
      </c>
      <c r="U47" s="70" t="e">
        <f>+L47/#REF!*100</f>
        <v>#REF!</v>
      </c>
      <c r="V47" s="71">
        <f t="shared" si="6"/>
        <v>157118.89999999991</v>
      </c>
      <c r="W47" s="71">
        <f t="shared" si="7"/>
        <v>118.96146238019887</v>
      </c>
    </row>
    <row r="48" spans="1:23">
      <c r="A48" s="60"/>
      <c r="B48" s="72" t="s">
        <v>110</v>
      </c>
      <c r="C48" s="73">
        <v>3111</v>
      </c>
      <c r="D48" s="74">
        <f t="shared" ref="D48:O50" si="58">SUM(D388,D423,D458,D715,D1001,D1352,D1533,D1673)</f>
        <v>3334817.96</v>
      </c>
      <c r="E48" s="74">
        <f t="shared" si="58"/>
        <v>12127.009</v>
      </c>
      <c r="F48" s="74">
        <f t="shared" si="58"/>
        <v>277124.8</v>
      </c>
      <c r="G48" s="74">
        <f t="shared" si="58"/>
        <v>355.2</v>
      </c>
      <c r="H48" s="74">
        <f t="shared" ref="H48:K48" si="59">SUM(H388,H423,H458,H715,H1001,H1352,H1533,H1673)</f>
        <v>3252395.5999999996</v>
      </c>
      <c r="I48" s="74">
        <f t="shared" si="59"/>
        <v>6361.7</v>
      </c>
      <c r="J48" s="74">
        <f t="shared" si="59"/>
        <v>446223.5</v>
      </c>
      <c r="K48" s="74">
        <f t="shared" si="59"/>
        <v>355.2</v>
      </c>
      <c r="L48" s="74">
        <f t="shared" si="58"/>
        <v>570060.30000000005</v>
      </c>
      <c r="M48" s="74">
        <f t="shared" si="58"/>
        <v>355.2</v>
      </c>
      <c r="N48" s="74">
        <f t="shared" si="58"/>
        <v>696490.39999999991</v>
      </c>
      <c r="O48" s="74">
        <f t="shared" si="58"/>
        <v>355.2</v>
      </c>
      <c r="P48" s="70">
        <f t="shared" si="2"/>
        <v>-3057693.16</v>
      </c>
      <c r="Q48" s="70">
        <f t="shared" si="3"/>
        <v>8.3100428066544296</v>
      </c>
      <c r="R48" s="71" t="e">
        <f>#REF!-F48</f>
        <v>#REF!</v>
      </c>
      <c r="S48" s="71" t="e">
        <f>#REF!/F48*100</f>
        <v>#REF!</v>
      </c>
      <c r="T48" s="70" t="e">
        <f>L48-#REF!</f>
        <v>#REF!</v>
      </c>
      <c r="U48" s="70" t="e">
        <f>+L48/#REF!*100</f>
        <v>#REF!</v>
      </c>
      <c r="V48" s="71">
        <f t="shared" si="6"/>
        <v>126430.09999999986</v>
      </c>
      <c r="W48" s="71">
        <f t="shared" si="7"/>
        <v>122.17837305983241</v>
      </c>
    </row>
    <row r="49" spans="1:26">
      <c r="A49" s="60"/>
      <c r="B49" s="72" t="s">
        <v>111</v>
      </c>
      <c r="C49" s="73">
        <v>3112</v>
      </c>
      <c r="D49" s="74">
        <f t="shared" si="58"/>
        <v>64456.649000000005</v>
      </c>
      <c r="E49" s="74">
        <f t="shared" si="58"/>
        <v>9861.7469999999994</v>
      </c>
      <c r="F49" s="74">
        <f t="shared" si="58"/>
        <v>81211.600000000006</v>
      </c>
      <c r="G49" s="74">
        <f t="shared" si="58"/>
        <v>4979</v>
      </c>
      <c r="H49" s="74">
        <f t="shared" ref="H49:K49" si="60">SUM(H389,H424,H459,H716,H1002,H1353,H1534,H1674)</f>
        <v>84393.5</v>
      </c>
      <c r="I49" s="74">
        <f t="shared" si="60"/>
        <v>5150.6000000000004</v>
      </c>
      <c r="J49" s="74">
        <f t="shared" si="60"/>
        <v>91475.200000000012</v>
      </c>
      <c r="K49" s="74">
        <f t="shared" si="60"/>
        <v>4979</v>
      </c>
      <c r="L49" s="74">
        <f t="shared" si="58"/>
        <v>103761.97</v>
      </c>
      <c r="M49" s="74">
        <f t="shared" si="58"/>
        <v>4979</v>
      </c>
      <c r="N49" s="74">
        <f t="shared" si="58"/>
        <v>126040.76999999999</v>
      </c>
      <c r="O49" s="74">
        <f t="shared" si="58"/>
        <v>4979</v>
      </c>
      <c r="P49" s="70">
        <f t="shared" si="2"/>
        <v>16754.951000000001</v>
      </c>
      <c r="Q49" s="70">
        <f t="shared" si="3"/>
        <v>125.99413909959856</v>
      </c>
      <c r="R49" s="71" t="e">
        <f>#REF!-F49</f>
        <v>#REF!</v>
      </c>
      <c r="S49" s="71" t="e">
        <f>#REF!/F49*100</f>
        <v>#REF!</v>
      </c>
      <c r="T49" s="70" t="e">
        <f>L49-#REF!</f>
        <v>#REF!</v>
      </c>
      <c r="U49" s="70" t="e">
        <f>+L49/#REF!*100</f>
        <v>#REF!</v>
      </c>
      <c r="V49" s="71">
        <f t="shared" si="6"/>
        <v>22278.799999999988</v>
      </c>
      <c r="W49" s="71">
        <f t="shared" si="7"/>
        <v>121.47106497688891</v>
      </c>
    </row>
    <row r="50" spans="1:26">
      <c r="A50" s="60"/>
      <c r="B50" s="72" t="s">
        <v>112</v>
      </c>
      <c r="C50" s="73">
        <v>3113</v>
      </c>
      <c r="D50" s="74">
        <f t="shared" si="58"/>
        <v>7933.94</v>
      </c>
      <c r="E50" s="74">
        <f t="shared" si="58"/>
        <v>0</v>
      </c>
      <c r="F50" s="74">
        <f t="shared" si="58"/>
        <v>4996.5</v>
      </c>
      <c r="G50" s="74">
        <f t="shared" si="58"/>
        <v>0</v>
      </c>
      <c r="H50" s="74">
        <f t="shared" ref="H50:K50" si="61">SUM(H390,H425,H460,H717,H1003,H1354,H1535,H1675)</f>
        <v>6481.1</v>
      </c>
      <c r="I50" s="74">
        <f t="shared" si="61"/>
        <v>0</v>
      </c>
      <c r="J50" s="74">
        <f t="shared" si="61"/>
        <v>11214</v>
      </c>
      <c r="K50" s="74">
        <f t="shared" si="61"/>
        <v>0</v>
      </c>
      <c r="L50" s="74">
        <f t="shared" si="58"/>
        <v>10000</v>
      </c>
      <c r="M50" s="74">
        <f t="shared" si="58"/>
        <v>0</v>
      </c>
      <c r="N50" s="74">
        <f t="shared" si="58"/>
        <v>4480</v>
      </c>
      <c r="O50" s="74">
        <f t="shared" si="58"/>
        <v>0</v>
      </c>
      <c r="P50" s="70">
        <f t="shared" si="2"/>
        <v>-2937.4399999999996</v>
      </c>
      <c r="Q50" s="70">
        <f t="shared" si="3"/>
        <v>62.976276604058015</v>
      </c>
      <c r="R50" s="71" t="e">
        <f>#REF!-F50</f>
        <v>#REF!</v>
      </c>
      <c r="S50" s="71" t="e">
        <f>#REF!/F50*100</f>
        <v>#REF!</v>
      </c>
      <c r="T50" s="70" t="e">
        <f>L50-#REF!</f>
        <v>#REF!</v>
      </c>
      <c r="U50" s="70" t="e">
        <f>+L50/#REF!*100</f>
        <v>#REF!</v>
      </c>
      <c r="V50" s="71">
        <f t="shared" si="6"/>
        <v>-5520</v>
      </c>
      <c r="W50" s="71">
        <f t="shared" si="7"/>
        <v>44.800000000000004</v>
      </c>
    </row>
    <row r="51" spans="1:26" ht="25.5">
      <c r="A51" s="60"/>
      <c r="B51" s="89" t="s">
        <v>113</v>
      </c>
      <c r="C51" s="73">
        <v>3122</v>
      </c>
      <c r="D51" s="74">
        <f>D718</f>
        <v>74255.19</v>
      </c>
      <c r="E51" s="74">
        <f t="shared" ref="E51:O51" si="62">E718</f>
        <v>16328</v>
      </c>
      <c r="F51" s="74">
        <f t="shared" si="62"/>
        <v>74100</v>
      </c>
      <c r="G51" s="74">
        <f t="shared" si="62"/>
        <v>60500</v>
      </c>
      <c r="H51" s="74">
        <f t="shared" ref="H51:K51" si="63">H718</f>
        <v>73905</v>
      </c>
      <c r="I51" s="74">
        <f t="shared" si="63"/>
        <v>60500</v>
      </c>
      <c r="J51" s="74">
        <f t="shared" si="63"/>
        <v>78000</v>
      </c>
      <c r="K51" s="74">
        <f t="shared" si="63"/>
        <v>60500</v>
      </c>
      <c r="L51" s="74">
        <f t="shared" si="62"/>
        <v>88000</v>
      </c>
      <c r="M51" s="74">
        <f t="shared" si="62"/>
        <v>60500</v>
      </c>
      <c r="N51" s="74">
        <f t="shared" si="62"/>
        <v>97500</v>
      </c>
      <c r="O51" s="74">
        <f t="shared" si="62"/>
        <v>60500</v>
      </c>
      <c r="P51" s="70">
        <f t="shared" si="2"/>
        <v>-155.19000000000233</v>
      </c>
      <c r="Q51" s="70">
        <f t="shared" si="3"/>
        <v>99.791004507563713</v>
      </c>
      <c r="R51" s="71" t="e">
        <f>#REF!-F51</f>
        <v>#REF!</v>
      </c>
      <c r="S51" s="71" t="e">
        <f>#REF!/F51*100</f>
        <v>#REF!</v>
      </c>
      <c r="T51" s="70" t="e">
        <f>L51-#REF!</f>
        <v>#REF!</v>
      </c>
      <c r="U51" s="70" t="e">
        <f>+L51/#REF!*100</f>
        <v>#REF!</v>
      </c>
      <c r="V51" s="71">
        <f>N51-L51</f>
        <v>9500</v>
      </c>
      <c r="W51" s="71">
        <f>+N51/L51*100</f>
        <v>110.79545454545455</v>
      </c>
    </row>
    <row r="52" spans="1:26">
      <c r="A52" s="60"/>
      <c r="B52" s="89" t="s">
        <v>114</v>
      </c>
      <c r="C52" s="73">
        <v>3141</v>
      </c>
      <c r="D52" s="74">
        <f t="shared" ref="D52:O52" si="64">D1004</f>
        <v>16242.572</v>
      </c>
      <c r="E52" s="74">
        <f t="shared" si="64"/>
        <v>0</v>
      </c>
      <c r="F52" s="74">
        <f t="shared" si="64"/>
        <v>29924.7</v>
      </c>
      <c r="G52" s="74">
        <f t="shared" si="64"/>
        <v>0</v>
      </c>
      <c r="H52" s="74">
        <f t="shared" ref="H52:K52" si="65">H1004</f>
        <v>136677.70000000001</v>
      </c>
      <c r="I52" s="74">
        <f t="shared" si="65"/>
        <v>0</v>
      </c>
      <c r="J52" s="74">
        <f t="shared" si="65"/>
        <v>29924.7</v>
      </c>
      <c r="K52" s="74">
        <f t="shared" si="65"/>
        <v>0</v>
      </c>
      <c r="L52" s="74">
        <f t="shared" si="64"/>
        <v>56800</v>
      </c>
      <c r="M52" s="74">
        <f t="shared" si="64"/>
        <v>0</v>
      </c>
      <c r="N52" s="74">
        <f t="shared" si="64"/>
        <v>61230</v>
      </c>
      <c r="O52" s="74">
        <f t="shared" si="64"/>
        <v>0</v>
      </c>
      <c r="P52" s="70">
        <f t="shared" si="2"/>
        <v>13682.128000000001</v>
      </c>
      <c r="Q52" s="70">
        <f t="shared" si="3"/>
        <v>184.23621579143995</v>
      </c>
      <c r="R52" s="71" t="e">
        <f>#REF!-F52</f>
        <v>#REF!</v>
      </c>
      <c r="S52" s="71" t="e">
        <f>#REF!/F52*100</f>
        <v>#REF!</v>
      </c>
      <c r="T52" s="70" t="e">
        <f>L52-#REF!</f>
        <v>#REF!</v>
      </c>
      <c r="U52" s="70"/>
      <c r="V52" s="71">
        <f>N52-L52</f>
        <v>4430</v>
      </c>
      <c r="W52" s="71"/>
    </row>
    <row r="53" spans="1:26" ht="25.5">
      <c r="A53" s="60"/>
      <c r="B53" s="89" t="s">
        <v>115</v>
      </c>
      <c r="C53" s="73">
        <v>3314</v>
      </c>
      <c r="D53" s="74">
        <f>D719</f>
        <v>0</v>
      </c>
      <c r="E53" s="74">
        <f t="shared" ref="E53:G53" si="66">E719</f>
        <v>0</v>
      </c>
      <c r="F53" s="74">
        <f t="shared" si="66"/>
        <v>0</v>
      </c>
      <c r="G53" s="74">
        <f t="shared" si="66"/>
        <v>0</v>
      </c>
      <c r="H53" s="74">
        <f t="shared" ref="H53:K53" si="67">H719</f>
        <v>0</v>
      </c>
      <c r="I53" s="74">
        <f t="shared" si="67"/>
        <v>0</v>
      </c>
      <c r="J53" s="74">
        <f t="shared" si="67"/>
        <v>0</v>
      </c>
      <c r="K53" s="74">
        <f t="shared" si="67"/>
        <v>0</v>
      </c>
      <c r="L53" s="74">
        <f t="shared" ref="L53:N53" si="68">+L1005</f>
        <v>0</v>
      </c>
      <c r="M53" s="74">
        <f t="shared" ref="M53" si="69">M719</f>
        <v>0</v>
      </c>
      <c r="N53" s="74">
        <f t="shared" si="68"/>
        <v>0</v>
      </c>
      <c r="O53" s="74">
        <f t="shared" ref="O53" si="70">O719</f>
        <v>0</v>
      </c>
      <c r="P53" s="70">
        <f t="shared" si="2"/>
        <v>0</v>
      </c>
      <c r="Q53" s="70" t="e">
        <f t="shared" si="3"/>
        <v>#DIV/0!</v>
      </c>
      <c r="R53" s="71" t="e">
        <f>#REF!-F53</f>
        <v>#REF!</v>
      </c>
      <c r="S53" s="71"/>
      <c r="T53" s="70" t="e">
        <f>L53-#REF!</f>
        <v>#REF!</v>
      </c>
      <c r="U53" s="70"/>
      <c r="V53" s="71">
        <f>N53-L53</f>
        <v>0</v>
      </c>
      <c r="W53" s="71"/>
    </row>
    <row r="54" spans="1:26">
      <c r="B54" s="90"/>
      <c r="C54" s="91"/>
      <c r="D54" s="92"/>
      <c r="E54" s="92"/>
      <c r="F54" s="92"/>
      <c r="G54" s="92"/>
      <c r="H54" s="75"/>
      <c r="I54" s="75"/>
      <c r="J54" s="92"/>
      <c r="K54" s="92"/>
      <c r="L54" s="75"/>
      <c r="M54" s="92"/>
      <c r="N54" s="75"/>
      <c r="O54" s="92"/>
      <c r="P54" s="75"/>
      <c r="Q54" s="75"/>
      <c r="R54" s="75"/>
      <c r="S54" s="75"/>
      <c r="T54" s="75"/>
      <c r="U54" s="75"/>
      <c r="V54" s="75"/>
      <c r="W54" s="75"/>
    </row>
    <row r="55" spans="1:26">
      <c r="B55" s="90"/>
      <c r="C55" s="91"/>
      <c r="D55" s="92"/>
      <c r="E55" s="92"/>
      <c r="F55" s="92"/>
      <c r="G55" s="92"/>
      <c r="H55" s="75"/>
      <c r="I55" s="75"/>
      <c r="J55" s="92"/>
      <c r="K55" s="92"/>
      <c r="L55" s="75"/>
      <c r="M55" s="92"/>
      <c r="N55" s="75"/>
      <c r="O55" s="92"/>
      <c r="P55" s="75"/>
      <c r="Q55" s="75"/>
      <c r="R55" s="75"/>
      <c r="S55" s="75"/>
      <c r="T55" s="75"/>
      <c r="U55" s="75"/>
      <c r="V55" s="75"/>
      <c r="W55" s="75"/>
    </row>
    <row r="56" spans="1:26">
      <c r="B56" s="90"/>
      <c r="C56" s="91"/>
      <c r="D56" s="92"/>
      <c r="E56" s="92"/>
      <c r="F56" s="92"/>
      <c r="G56" s="92"/>
      <c r="H56" s="75"/>
      <c r="I56" s="75"/>
      <c r="J56" s="92"/>
      <c r="K56" s="92"/>
      <c r="L56" s="75"/>
      <c r="M56" s="92"/>
      <c r="N56" s="75"/>
      <c r="O56" s="92"/>
      <c r="P56" s="75"/>
      <c r="Q56" s="75"/>
      <c r="R56" s="75"/>
      <c r="S56" s="75"/>
      <c r="T56" s="75"/>
      <c r="U56" s="75"/>
      <c r="V56" s="75"/>
      <c r="W56" s="75"/>
    </row>
    <row r="57" spans="1:26" ht="13.9" customHeight="1">
      <c r="B57" s="90"/>
      <c r="C57" s="91"/>
      <c r="D57" s="92"/>
      <c r="E57" s="92"/>
      <c r="F57" s="92"/>
      <c r="G57" s="92"/>
      <c r="H57" s="75"/>
      <c r="I57" s="75"/>
      <c r="J57" s="92"/>
      <c r="K57" s="92"/>
      <c r="L57" s="75"/>
      <c r="M57" s="92"/>
      <c r="N57" s="75"/>
      <c r="O57" s="92"/>
      <c r="P57" s="75"/>
      <c r="Q57" s="75"/>
      <c r="R57" s="75"/>
      <c r="S57" s="75"/>
      <c r="T57" s="75"/>
      <c r="U57" s="75"/>
      <c r="V57" s="75"/>
      <c r="W57" s="75"/>
    </row>
    <row r="58" spans="1:26">
      <c r="B58" s="90"/>
      <c r="C58" s="91"/>
      <c r="D58" s="92"/>
      <c r="E58" s="92"/>
      <c r="F58" s="92"/>
      <c r="G58" s="92"/>
      <c r="H58" s="75"/>
      <c r="I58" s="75"/>
      <c r="J58" s="92"/>
      <c r="K58" s="92"/>
      <c r="L58" s="75"/>
      <c r="M58" s="92"/>
      <c r="N58" s="75"/>
      <c r="O58" s="92"/>
      <c r="P58" s="75"/>
      <c r="Q58" s="75"/>
      <c r="R58" s="75"/>
      <c r="S58" s="75"/>
      <c r="T58" s="75"/>
      <c r="U58" s="75"/>
      <c r="V58" s="75"/>
      <c r="W58" s="75"/>
    </row>
    <row r="59" spans="1:26">
      <c r="B59" s="90"/>
      <c r="C59" s="91"/>
      <c r="D59" s="92"/>
      <c r="E59" s="92"/>
      <c r="F59" s="92"/>
      <c r="G59" s="92"/>
      <c r="H59" s="75"/>
      <c r="I59" s="75"/>
      <c r="J59" s="92"/>
      <c r="K59" s="92"/>
      <c r="L59" s="75"/>
      <c r="M59" s="92"/>
      <c r="N59" s="75"/>
      <c r="O59" s="92"/>
      <c r="P59" s="75"/>
      <c r="Q59" s="75"/>
      <c r="R59" s="75"/>
      <c r="S59" s="75"/>
      <c r="T59" s="75"/>
      <c r="U59" s="75"/>
      <c r="V59" s="75"/>
      <c r="W59" s="75"/>
    </row>
    <row r="60" spans="1:26">
      <c r="D60" s="92"/>
      <c r="E60" s="92"/>
      <c r="F60" s="92"/>
      <c r="G60" s="92"/>
      <c r="H60" s="75"/>
      <c r="I60" s="75"/>
      <c r="J60" s="92"/>
      <c r="K60" s="92"/>
      <c r="L60" s="75"/>
      <c r="M60" s="92"/>
      <c r="N60" s="75"/>
      <c r="O60" s="92"/>
    </row>
    <row r="61" spans="1:26" outlineLevel="1">
      <c r="A61" s="60">
        <v>1</v>
      </c>
      <c r="B61" s="93" t="s">
        <v>116</v>
      </c>
      <c r="C61" s="78">
        <v>70111</v>
      </c>
      <c r="D61" s="94"/>
      <c r="E61" s="94"/>
      <c r="F61" s="94"/>
      <c r="G61" s="94"/>
      <c r="H61" s="94"/>
      <c r="I61" s="94"/>
      <c r="J61" s="94"/>
      <c r="K61" s="94"/>
      <c r="L61" s="95"/>
      <c r="M61" s="94"/>
      <c r="N61" s="95"/>
      <c r="O61" s="94"/>
      <c r="P61" s="95"/>
      <c r="Q61" s="70" t="e">
        <f t="shared" ref="Q61:Q124" si="71">+F61/D61*100</f>
        <v>#DIV/0!</v>
      </c>
      <c r="R61" s="95"/>
      <c r="S61" s="95"/>
      <c r="T61" s="95"/>
      <c r="U61" s="95"/>
      <c r="V61" s="95"/>
      <c r="W61" s="95"/>
    </row>
    <row r="62" spans="1:26" outlineLevel="1">
      <c r="A62" s="60"/>
      <c r="B62" s="96" t="s">
        <v>117</v>
      </c>
      <c r="C62" s="97"/>
      <c r="D62" s="67">
        <f>SUM(D63:D69,D76:D80,D88:D92)</f>
        <v>84723.13</v>
      </c>
      <c r="E62" s="67">
        <f>E69+E93</f>
        <v>0</v>
      </c>
      <c r="F62" s="67">
        <f>SUM(F63:F69,F74:F92)-F80</f>
        <v>79487.3</v>
      </c>
      <c r="G62" s="67">
        <f>SUM(G63:G69,G74:G95)-G80</f>
        <v>100</v>
      </c>
      <c r="H62" s="67">
        <f>SUM(H63:H69,H74:H92)-H80</f>
        <v>90219.799999999988</v>
      </c>
      <c r="I62" s="67">
        <f>SUM(I63:I69,I74:I92)-I80</f>
        <v>3112.1</v>
      </c>
      <c r="J62" s="67">
        <f>SUM(J63:J69,J74:J92)-J80</f>
        <v>90410.5</v>
      </c>
      <c r="K62" s="67">
        <f>SUM(K63:K69,K74:K95)-K80</f>
        <v>100</v>
      </c>
      <c r="L62" s="67">
        <f>SUM(L63:L69,L74:L92)-L80</f>
        <v>87579.8</v>
      </c>
      <c r="M62" s="67">
        <f>SUM(M63:M69,M74:M95)-M80</f>
        <v>100</v>
      </c>
      <c r="N62" s="67">
        <f>SUM(N63:N69,N74:N92)-N80</f>
        <v>90171.06</v>
      </c>
      <c r="O62" s="67">
        <f>SUM(O63:O69,O74:O95)-O80</f>
        <v>100</v>
      </c>
      <c r="P62" s="70">
        <f t="shared" ref="P62:P125" si="72">F62-D62</f>
        <v>-5235.8300000000017</v>
      </c>
      <c r="Q62" s="70">
        <f t="shared" si="71"/>
        <v>93.820070150854903</v>
      </c>
      <c r="R62" s="71" t="e">
        <f>#REF!-F62</f>
        <v>#REF!</v>
      </c>
      <c r="S62" s="71" t="e">
        <f>#REF!/F62*100</f>
        <v>#REF!</v>
      </c>
      <c r="T62" s="70" t="e">
        <f>L62-#REF!</f>
        <v>#REF!</v>
      </c>
      <c r="U62" s="70" t="e">
        <f>+L62/#REF!*100</f>
        <v>#REF!</v>
      </c>
      <c r="V62" s="70">
        <f t="shared" ref="V62:V125" si="73">N62-L62</f>
        <v>2591.2599999999948</v>
      </c>
      <c r="W62" s="70">
        <f t="shared" ref="W62:W125" si="74">+N62/L62*100</f>
        <v>102.95874162763559</v>
      </c>
      <c r="Z62" s="75"/>
    </row>
    <row r="63" spans="1:26" outlineLevel="1">
      <c r="A63" s="60"/>
      <c r="B63" s="72" t="s">
        <v>77</v>
      </c>
      <c r="C63" s="73">
        <v>2111</v>
      </c>
      <c r="D63" s="99">
        <v>23304.2</v>
      </c>
      <c r="E63" s="74"/>
      <c r="F63" s="223">
        <v>28910.799999999999</v>
      </c>
      <c r="G63" s="74"/>
      <c r="H63" s="223">
        <v>28910.799999999999</v>
      </c>
      <c r="I63" s="74"/>
      <c r="J63" s="100">
        <v>43366.2</v>
      </c>
      <c r="K63" s="74"/>
      <c r="L63" s="100">
        <v>43366.2</v>
      </c>
      <c r="M63" s="74"/>
      <c r="N63" s="100">
        <f>43366.2*1.1</f>
        <v>47702.82</v>
      </c>
      <c r="O63" s="74"/>
      <c r="P63" s="70">
        <f t="shared" si="72"/>
        <v>5606.5999999999985</v>
      </c>
      <c r="Q63" s="70">
        <f t="shared" si="71"/>
        <v>124.05832425056427</v>
      </c>
      <c r="R63" s="71" t="e">
        <f>#REF!-F63</f>
        <v>#REF!</v>
      </c>
      <c r="S63" s="71" t="e">
        <f>#REF!/F63*100</f>
        <v>#REF!</v>
      </c>
      <c r="T63" s="70" t="e">
        <f>L63-#REF!</f>
        <v>#REF!</v>
      </c>
      <c r="U63" s="70" t="e">
        <f>+L63/#REF!*100</f>
        <v>#REF!</v>
      </c>
      <c r="V63" s="70">
        <f t="shared" si="73"/>
        <v>4336.6200000000026</v>
      </c>
      <c r="W63" s="70">
        <f t="shared" si="74"/>
        <v>110.00000000000001</v>
      </c>
      <c r="X63" s="75"/>
    </row>
    <row r="64" spans="1:26" outlineLevel="1">
      <c r="A64" s="60"/>
      <c r="B64" s="72" t="s">
        <v>118</v>
      </c>
      <c r="C64" s="73">
        <v>2121</v>
      </c>
      <c r="D64" s="99">
        <v>3232.3420000000001</v>
      </c>
      <c r="E64" s="74"/>
      <c r="F64" s="100">
        <v>3985.6</v>
      </c>
      <c r="G64" s="74"/>
      <c r="H64" s="100">
        <v>3985.6</v>
      </c>
      <c r="I64" s="74"/>
      <c r="J64" s="100">
        <v>5978.4</v>
      </c>
      <c r="K64" s="74"/>
      <c r="L64" s="100">
        <v>5978.4</v>
      </c>
      <c r="M64" s="74"/>
      <c r="N64" s="100">
        <f>5978.4*1.1</f>
        <v>6576.24</v>
      </c>
      <c r="O64" s="74"/>
      <c r="P64" s="70">
        <f t="shared" si="72"/>
        <v>753.25799999999981</v>
      </c>
      <c r="Q64" s="70">
        <f t="shared" si="71"/>
        <v>123.30378406740374</v>
      </c>
      <c r="R64" s="71" t="e">
        <f>#REF!-F64</f>
        <v>#REF!</v>
      </c>
      <c r="S64" s="71" t="e">
        <f>#REF!/F64*100</f>
        <v>#REF!</v>
      </c>
      <c r="T64" s="70" t="e">
        <f>L64-#REF!</f>
        <v>#REF!</v>
      </c>
      <c r="U64" s="70" t="e">
        <f>+L64/#REF!*100</f>
        <v>#REF!</v>
      </c>
      <c r="V64" s="70">
        <f t="shared" si="73"/>
        <v>597.84000000000015</v>
      </c>
      <c r="W64" s="70">
        <f t="shared" si="74"/>
        <v>110.00000000000001</v>
      </c>
      <c r="X64" s="75"/>
    </row>
    <row r="65" spans="1:23" outlineLevel="1">
      <c r="A65" s="60"/>
      <c r="B65" s="101" t="s">
        <v>79</v>
      </c>
      <c r="C65" s="73">
        <v>2211</v>
      </c>
      <c r="D65" s="99">
        <v>760</v>
      </c>
      <c r="E65" s="74"/>
      <c r="F65" s="100">
        <v>959.7</v>
      </c>
      <c r="G65" s="74"/>
      <c r="H65" s="100">
        <v>959.7</v>
      </c>
      <c r="I65" s="74"/>
      <c r="J65" s="100">
        <v>999.7</v>
      </c>
      <c r="K65" s="74"/>
      <c r="L65" s="100">
        <v>999.7</v>
      </c>
      <c r="M65" s="74"/>
      <c r="N65" s="100">
        <v>999.7</v>
      </c>
      <c r="O65" s="74"/>
      <c r="P65" s="70">
        <f t="shared" si="72"/>
        <v>199.70000000000005</v>
      </c>
      <c r="Q65" s="70">
        <f t="shared" si="71"/>
        <v>126.2763157894737</v>
      </c>
      <c r="R65" s="71" t="e">
        <f>#REF!-F65</f>
        <v>#REF!</v>
      </c>
      <c r="S65" s="71" t="e">
        <f>#REF!/F65*100</f>
        <v>#REF!</v>
      </c>
      <c r="T65" s="70" t="e">
        <f>L65-#REF!</f>
        <v>#REF!</v>
      </c>
      <c r="U65" s="70" t="e">
        <f>+L65/#REF!*100</f>
        <v>#REF!</v>
      </c>
      <c r="V65" s="70">
        <f t="shared" si="73"/>
        <v>0</v>
      </c>
      <c r="W65" s="70">
        <f t="shared" si="74"/>
        <v>100</v>
      </c>
    </row>
    <row r="66" spans="1:23" outlineLevel="1">
      <c r="A66" s="60"/>
      <c r="B66" s="76" t="s">
        <v>80</v>
      </c>
      <c r="C66" s="73">
        <v>2212</v>
      </c>
      <c r="D66" s="99">
        <v>329.4</v>
      </c>
      <c r="E66" s="74"/>
      <c r="F66" s="100">
        <v>750.3</v>
      </c>
      <c r="G66" s="74"/>
      <c r="H66" s="100">
        <v>750.3</v>
      </c>
      <c r="I66" s="74"/>
      <c r="J66" s="100">
        <v>705.4</v>
      </c>
      <c r="K66" s="74"/>
      <c r="L66" s="100">
        <v>705.4</v>
      </c>
      <c r="M66" s="74"/>
      <c r="N66" s="100">
        <v>705.4</v>
      </c>
      <c r="O66" s="74"/>
      <c r="P66" s="70">
        <f t="shared" si="72"/>
        <v>420.9</v>
      </c>
      <c r="Q66" s="70">
        <f t="shared" si="71"/>
        <v>227.77777777777777</v>
      </c>
      <c r="R66" s="71" t="e">
        <f>#REF!-F66</f>
        <v>#REF!</v>
      </c>
      <c r="S66" s="71" t="e">
        <f>#REF!/F66*100</f>
        <v>#REF!</v>
      </c>
      <c r="T66" s="70" t="e">
        <f>L66-#REF!</f>
        <v>#REF!</v>
      </c>
      <c r="U66" s="70" t="e">
        <f>+L66/#REF!*100</f>
        <v>#REF!</v>
      </c>
      <c r="V66" s="70">
        <f t="shared" si="73"/>
        <v>0</v>
      </c>
      <c r="W66" s="70">
        <f t="shared" si="74"/>
        <v>100</v>
      </c>
    </row>
    <row r="67" spans="1:23" outlineLevel="1">
      <c r="A67" s="60"/>
      <c r="B67" s="72" t="s">
        <v>81</v>
      </c>
      <c r="C67" s="73">
        <v>2213</v>
      </c>
      <c r="D67" s="99"/>
      <c r="E67" s="74"/>
      <c r="F67" s="100"/>
      <c r="G67" s="74"/>
      <c r="H67" s="100"/>
      <c r="I67" s="74"/>
      <c r="J67" s="100"/>
      <c r="K67" s="74"/>
      <c r="L67" s="100"/>
      <c r="M67" s="74"/>
      <c r="N67" s="100"/>
      <c r="O67" s="74"/>
      <c r="P67" s="70">
        <f t="shared" si="72"/>
        <v>0</v>
      </c>
      <c r="Q67" s="70" t="e">
        <f t="shared" si="71"/>
        <v>#DIV/0!</v>
      </c>
      <c r="R67" s="71" t="e">
        <f>#REF!-F67</f>
        <v>#REF!</v>
      </c>
      <c r="S67" s="71" t="e">
        <f>#REF!/F67*100</f>
        <v>#REF!</v>
      </c>
      <c r="T67" s="70" t="e">
        <f>L67-#REF!</f>
        <v>#REF!</v>
      </c>
      <c r="U67" s="70" t="e">
        <f>+L67/#REF!*100</f>
        <v>#REF!</v>
      </c>
      <c r="V67" s="70">
        <f t="shared" si="73"/>
        <v>0</v>
      </c>
      <c r="W67" s="70" t="e">
        <f t="shared" si="74"/>
        <v>#DIV/0!</v>
      </c>
    </row>
    <row r="68" spans="1:23" outlineLevel="1">
      <c r="A68" s="60"/>
      <c r="B68" s="72" t="s">
        <v>82</v>
      </c>
      <c r="C68" s="73">
        <v>2214</v>
      </c>
      <c r="D68" s="99">
        <v>512.9</v>
      </c>
      <c r="E68" s="74"/>
      <c r="F68" s="100">
        <v>682.2</v>
      </c>
      <c r="G68" s="74"/>
      <c r="H68" s="100">
        <v>658.7</v>
      </c>
      <c r="I68" s="74"/>
      <c r="J68" s="100">
        <v>710.4</v>
      </c>
      <c r="K68" s="74"/>
      <c r="L68" s="100">
        <v>710.4</v>
      </c>
      <c r="M68" s="74"/>
      <c r="N68" s="100">
        <v>710.4</v>
      </c>
      <c r="O68" s="74"/>
      <c r="P68" s="70">
        <f t="shared" si="72"/>
        <v>169.30000000000007</v>
      </c>
      <c r="Q68" s="70">
        <f t="shared" si="71"/>
        <v>133.00838370052642</v>
      </c>
      <c r="R68" s="71" t="e">
        <f>#REF!-F68</f>
        <v>#REF!</v>
      </c>
      <c r="S68" s="71" t="e">
        <f>#REF!/F68*100</f>
        <v>#REF!</v>
      </c>
      <c r="T68" s="70" t="e">
        <f>L68-#REF!</f>
        <v>#REF!</v>
      </c>
      <c r="U68" s="70" t="e">
        <f>+L68/#REF!*100</f>
        <v>#REF!</v>
      </c>
      <c r="V68" s="70">
        <f t="shared" si="73"/>
        <v>0</v>
      </c>
      <c r="W68" s="70">
        <f t="shared" si="74"/>
        <v>100</v>
      </c>
    </row>
    <row r="69" spans="1:23" outlineLevel="1">
      <c r="A69" s="60"/>
      <c r="B69" s="83" t="s">
        <v>83</v>
      </c>
      <c r="C69" s="78">
        <v>2215</v>
      </c>
      <c r="D69" s="79">
        <f t="shared" ref="D69:K69" si="75">SUM(D70:D73)</f>
        <v>16657.5</v>
      </c>
      <c r="E69" s="79">
        <f t="shared" si="75"/>
        <v>0</v>
      </c>
      <c r="F69" s="79">
        <f t="shared" si="75"/>
        <v>5719.3</v>
      </c>
      <c r="G69" s="79">
        <f t="shared" si="75"/>
        <v>100</v>
      </c>
      <c r="H69" s="79">
        <f t="shared" si="75"/>
        <v>6482.4</v>
      </c>
      <c r="I69" s="79">
        <f t="shared" si="75"/>
        <v>112.1</v>
      </c>
      <c r="J69" s="79">
        <f t="shared" si="75"/>
        <v>2551.4</v>
      </c>
      <c r="K69" s="79">
        <f t="shared" si="75"/>
        <v>100</v>
      </c>
      <c r="L69" s="79">
        <f t="shared" ref="L69" si="76">SUM(L70:L73)</f>
        <v>2551.4</v>
      </c>
      <c r="M69" s="79">
        <f>SUM(M70:M73)</f>
        <v>100</v>
      </c>
      <c r="N69" s="79">
        <f t="shared" ref="N69" si="77">SUM(N70:N73)</f>
        <v>2551.4</v>
      </c>
      <c r="O69" s="79">
        <f>SUM(O70:O73)</f>
        <v>100</v>
      </c>
      <c r="P69" s="70">
        <f t="shared" si="72"/>
        <v>-10938.2</v>
      </c>
      <c r="Q69" s="70">
        <f t="shared" si="71"/>
        <v>34.334684076241935</v>
      </c>
      <c r="R69" s="71" t="e">
        <f>#REF!-F69</f>
        <v>#REF!</v>
      </c>
      <c r="S69" s="71" t="e">
        <f>#REF!/F69*100</f>
        <v>#REF!</v>
      </c>
      <c r="T69" s="70" t="e">
        <f>L69-#REF!</f>
        <v>#REF!</v>
      </c>
      <c r="U69" s="70" t="e">
        <f>+L69/#REF!*100</f>
        <v>#REF!</v>
      </c>
      <c r="V69" s="70">
        <f t="shared" si="73"/>
        <v>0</v>
      </c>
      <c r="W69" s="70">
        <f t="shared" si="74"/>
        <v>100</v>
      </c>
    </row>
    <row r="70" spans="1:23" outlineLevel="1">
      <c r="A70" s="60"/>
      <c r="B70" s="80" t="s">
        <v>119</v>
      </c>
      <c r="C70" s="73">
        <v>22151</v>
      </c>
      <c r="D70" s="99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0">
        <f t="shared" si="72"/>
        <v>0</v>
      </c>
      <c r="Q70" s="70" t="e">
        <f t="shared" si="71"/>
        <v>#DIV/0!</v>
      </c>
      <c r="R70" s="71" t="e">
        <f>#REF!-F70</f>
        <v>#REF!</v>
      </c>
      <c r="S70" s="71" t="e">
        <f>#REF!/F70*100</f>
        <v>#REF!</v>
      </c>
      <c r="T70" s="70" t="e">
        <f>L70-#REF!</f>
        <v>#REF!</v>
      </c>
      <c r="U70" s="70" t="e">
        <f>+L70/#REF!*100</f>
        <v>#REF!</v>
      </c>
      <c r="V70" s="70">
        <f t="shared" si="73"/>
        <v>0</v>
      </c>
      <c r="W70" s="70" t="e">
        <f t="shared" si="74"/>
        <v>#DIV/0!</v>
      </c>
    </row>
    <row r="71" spans="1:23" outlineLevel="1">
      <c r="A71" s="60"/>
      <c r="B71" s="80" t="s">
        <v>120</v>
      </c>
      <c r="C71" s="73">
        <v>22152</v>
      </c>
      <c r="D71" s="99"/>
      <c r="E71" s="74"/>
      <c r="F71" s="100"/>
      <c r="G71" s="74"/>
      <c r="H71" s="100"/>
      <c r="I71" s="74"/>
      <c r="J71" s="100"/>
      <c r="K71" s="74"/>
      <c r="L71" s="100"/>
      <c r="M71" s="74"/>
      <c r="N71" s="100"/>
      <c r="O71" s="74"/>
      <c r="P71" s="70">
        <f t="shared" si="72"/>
        <v>0</v>
      </c>
      <c r="Q71" s="70" t="e">
        <f t="shared" si="71"/>
        <v>#DIV/0!</v>
      </c>
      <c r="R71" s="71" t="e">
        <f>#REF!-F71</f>
        <v>#REF!</v>
      </c>
      <c r="S71" s="71" t="e">
        <f>#REF!/F71*100</f>
        <v>#REF!</v>
      </c>
      <c r="T71" s="70" t="e">
        <f>L71-#REF!</f>
        <v>#REF!</v>
      </c>
      <c r="U71" s="70" t="e">
        <f>+L71/#REF!*100</f>
        <v>#REF!</v>
      </c>
      <c r="V71" s="70">
        <f t="shared" si="73"/>
        <v>0</v>
      </c>
      <c r="W71" s="70" t="e">
        <f t="shared" si="74"/>
        <v>#DIV/0!</v>
      </c>
    </row>
    <row r="72" spans="1:23" outlineLevel="1">
      <c r="A72" s="60"/>
      <c r="B72" s="80" t="s">
        <v>86</v>
      </c>
      <c r="C72" s="73">
        <v>22153</v>
      </c>
      <c r="D72" s="99"/>
      <c r="E72" s="74"/>
      <c r="F72" s="100"/>
      <c r="G72" s="74"/>
      <c r="H72" s="100"/>
      <c r="I72" s="74"/>
      <c r="J72" s="100"/>
      <c r="K72" s="74"/>
      <c r="L72" s="100"/>
      <c r="M72" s="74"/>
      <c r="N72" s="100"/>
      <c r="O72" s="74"/>
      <c r="P72" s="70">
        <f t="shared" si="72"/>
        <v>0</v>
      </c>
      <c r="Q72" s="70" t="e">
        <f t="shared" si="71"/>
        <v>#DIV/0!</v>
      </c>
      <c r="R72" s="71" t="e">
        <f>#REF!-F72</f>
        <v>#REF!</v>
      </c>
      <c r="S72" s="71" t="e">
        <f>#REF!/F72*100</f>
        <v>#REF!</v>
      </c>
      <c r="T72" s="70" t="e">
        <f>L72-#REF!</f>
        <v>#REF!</v>
      </c>
      <c r="U72" s="70" t="e">
        <f>+L72/#REF!*100</f>
        <v>#REF!</v>
      </c>
      <c r="V72" s="70">
        <f t="shared" si="73"/>
        <v>0</v>
      </c>
      <c r="W72" s="70" t="e">
        <f t="shared" si="74"/>
        <v>#DIV/0!</v>
      </c>
    </row>
    <row r="73" spans="1:23" outlineLevel="1">
      <c r="A73" s="60"/>
      <c r="B73" s="80" t="s">
        <v>121</v>
      </c>
      <c r="C73" s="73">
        <v>22154</v>
      </c>
      <c r="D73" s="99">
        <v>16657.5</v>
      </c>
      <c r="E73" s="79"/>
      <c r="F73" s="100">
        <v>5719.3</v>
      </c>
      <c r="G73" s="74">
        <v>100</v>
      </c>
      <c r="H73" s="100">
        <v>6482.4</v>
      </c>
      <c r="I73" s="74">
        <v>112.1</v>
      </c>
      <c r="J73" s="100">
        <v>2551.4</v>
      </c>
      <c r="K73" s="74">
        <v>100</v>
      </c>
      <c r="L73" s="100">
        <v>2551.4</v>
      </c>
      <c r="M73" s="74">
        <v>100</v>
      </c>
      <c r="N73" s="100">
        <v>2551.4</v>
      </c>
      <c r="O73" s="74">
        <v>100</v>
      </c>
      <c r="P73" s="70">
        <f t="shared" si="72"/>
        <v>-10938.2</v>
      </c>
      <c r="Q73" s="70">
        <f t="shared" si="71"/>
        <v>34.334684076241935</v>
      </c>
      <c r="R73" s="71" t="e">
        <f>#REF!-F73</f>
        <v>#REF!</v>
      </c>
      <c r="S73" s="71" t="e">
        <f>#REF!/F73*100</f>
        <v>#REF!</v>
      </c>
      <c r="T73" s="70" t="e">
        <f>L73-#REF!</f>
        <v>#REF!</v>
      </c>
      <c r="U73" s="70" t="e">
        <f>+L73/#REF!*100</f>
        <v>#REF!</v>
      </c>
      <c r="V73" s="70">
        <f t="shared" si="73"/>
        <v>0</v>
      </c>
      <c r="W73" s="70">
        <f t="shared" si="74"/>
        <v>100</v>
      </c>
    </row>
    <row r="74" spans="1:23" outlineLevel="1">
      <c r="A74" s="60"/>
      <c r="B74" s="76" t="s">
        <v>88</v>
      </c>
      <c r="C74" s="73">
        <v>2217</v>
      </c>
      <c r="D74" s="99"/>
      <c r="E74" s="74"/>
      <c r="F74" s="100"/>
      <c r="G74" s="74"/>
      <c r="H74" s="100"/>
      <c r="I74" s="74"/>
      <c r="J74" s="100"/>
      <c r="K74" s="74"/>
      <c r="L74" s="100"/>
      <c r="M74" s="74"/>
      <c r="N74" s="100"/>
      <c r="O74" s="74"/>
      <c r="P74" s="70">
        <f t="shared" si="72"/>
        <v>0</v>
      </c>
      <c r="Q74" s="70" t="e">
        <f t="shared" si="71"/>
        <v>#DIV/0!</v>
      </c>
      <c r="R74" s="71" t="e">
        <f>#REF!-F74</f>
        <v>#REF!</v>
      </c>
      <c r="S74" s="71" t="e">
        <f>#REF!/F74*100</f>
        <v>#REF!</v>
      </c>
      <c r="T74" s="70" t="e">
        <f>L74-#REF!</f>
        <v>#REF!</v>
      </c>
      <c r="U74" s="70" t="e">
        <f>+L74/#REF!*100</f>
        <v>#REF!</v>
      </c>
      <c r="V74" s="70">
        <f t="shared" si="73"/>
        <v>0</v>
      </c>
      <c r="W74" s="70" t="e">
        <f t="shared" si="74"/>
        <v>#DIV/0!</v>
      </c>
    </row>
    <row r="75" spans="1:23" outlineLevel="1">
      <c r="A75" s="60"/>
      <c r="B75" s="72" t="s">
        <v>89</v>
      </c>
      <c r="C75" s="73">
        <v>2218</v>
      </c>
      <c r="D75" s="99"/>
      <c r="E75" s="74"/>
      <c r="F75" s="100"/>
      <c r="G75" s="74"/>
      <c r="H75" s="100"/>
      <c r="I75" s="74"/>
      <c r="J75" s="100"/>
      <c r="K75" s="74"/>
      <c r="L75" s="100"/>
      <c r="M75" s="74"/>
      <c r="N75" s="100"/>
      <c r="O75" s="74"/>
      <c r="P75" s="70">
        <f t="shared" si="72"/>
        <v>0</v>
      </c>
      <c r="Q75" s="70" t="e">
        <f t="shared" si="71"/>
        <v>#DIV/0!</v>
      </c>
      <c r="R75" s="71" t="e">
        <f>#REF!-F75</f>
        <v>#REF!</v>
      </c>
      <c r="S75" s="71" t="e">
        <f>#REF!/F75*100</f>
        <v>#REF!</v>
      </c>
      <c r="T75" s="70" t="e">
        <f>L75-#REF!</f>
        <v>#REF!</v>
      </c>
      <c r="U75" s="70" t="e">
        <f>+L75/#REF!*100</f>
        <v>#REF!</v>
      </c>
      <c r="V75" s="70">
        <f t="shared" si="73"/>
        <v>0</v>
      </c>
      <c r="W75" s="70" t="e">
        <f t="shared" si="74"/>
        <v>#DIV/0!</v>
      </c>
    </row>
    <row r="76" spans="1:23" outlineLevel="1">
      <c r="A76" s="60"/>
      <c r="B76" s="72" t="s">
        <v>122</v>
      </c>
      <c r="C76" s="73">
        <v>2221</v>
      </c>
      <c r="D76" s="99"/>
      <c r="E76" s="74"/>
      <c r="F76" s="100"/>
      <c r="G76" s="74"/>
      <c r="H76" s="100"/>
      <c r="I76" s="74"/>
      <c r="J76" s="100"/>
      <c r="K76" s="74"/>
      <c r="L76" s="100"/>
      <c r="M76" s="74"/>
      <c r="N76" s="100"/>
      <c r="O76" s="74"/>
      <c r="P76" s="70">
        <f t="shared" si="72"/>
        <v>0</v>
      </c>
      <c r="Q76" s="70" t="e">
        <f t="shared" si="71"/>
        <v>#DIV/0!</v>
      </c>
      <c r="R76" s="71" t="e">
        <f>#REF!-F76</f>
        <v>#REF!</v>
      </c>
      <c r="S76" s="71" t="e">
        <f>#REF!/F76*100</f>
        <v>#REF!</v>
      </c>
      <c r="T76" s="70" t="e">
        <f>L76-#REF!</f>
        <v>#REF!</v>
      </c>
      <c r="U76" s="70" t="e">
        <f>+L76/#REF!*100</f>
        <v>#REF!</v>
      </c>
      <c r="V76" s="70">
        <f t="shared" si="73"/>
        <v>0</v>
      </c>
      <c r="W76" s="70" t="e">
        <f t="shared" si="74"/>
        <v>#DIV/0!</v>
      </c>
    </row>
    <row r="77" spans="1:23" ht="25.5" outlineLevel="1">
      <c r="A77" s="60"/>
      <c r="B77" s="81" t="s">
        <v>91</v>
      </c>
      <c r="C77" s="73">
        <v>2222</v>
      </c>
      <c r="D77" s="99">
        <v>352.95</v>
      </c>
      <c r="E77" s="74"/>
      <c r="F77" s="100">
        <v>692.9</v>
      </c>
      <c r="G77" s="74"/>
      <c r="H77" s="100">
        <v>743.1</v>
      </c>
      <c r="I77" s="74"/>
      <c r="J77" s="100">
        <v>692.9</v>
      </c>
      <c r="K77" s="74"/>
      <c r="L77" s="100">
        <v>692.9</v>
      </c>
      <c r="M77" s="74"/>
      <c r="N77" s="100">
        <v>692.9</v>
      </c>
      <c r="O77" s="74"/>
      <c r="P77" s="70">
        <f t="shared" si="72"/>
        <v>339.95</v>
      </c>
      <c r="Q77" s="70">
        <f t="shared" si="71"/>
        <v>196.31675874769797</v>
      </c>
      <c r="R77" s="71" t="e">
        <f>#REF!-F77</f>
        <v>#REF!</v>
      </c>
      <c r="S77" s="71" t="e">
        <f>#REF!/F77*100</f>
        <v>#REF!</v>
      </c>
      <c r="T77" s="70" t="e">
        <f>L77-#REF!</f>
        <v>#REF!</v>
      </c>
      <c r="U77" s="70" t="e">
        <f>+L77/#REF!*100</f>
        <v>#REF!</v>
      </c>
      <c r="V77" s="70">
        <f t="shared" si="73"/>
        <v>0</v>
      </c>
      <c r="W77" s="70">
        <f t="shared" si="74"/>
        <v>100</v>
      </c>
    </row>
    <row r="78" spans="1:23" outlineLevel="1">
      <c r="A78" s="60"/>
      <c r="B78" s="81" t="s">
        <v>92</v>
      </c>
      <c r="C78" s="73">
        <v>2223</v>
      </c>
      <c r="D78" s="99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0">
        <f t="shared" si="72"/>
        <v>0</v>
      </c>
      <c r="Q78" s="70" t="e">
        <f t="shared" si="71"/>
        <v>#DIV/0!</v>
      </c>
      <c r="R78" s="71" t="e">
        <f>#REF!-F78</f>
        <v>#REF!</v>
      </c>
      <c r="S78" s="71" t="e">
        <f>#REF!/F78*100</f>
        <v>#REF!</v>
      </c>
      <c r="T78" s="70" t="e">
        <f>L78-#REF!</f>
        <v>#REF!</v>
      </c>
      <c r="U78" s="70" t="e">
        <f>+L78/#REF!*100</f>
        <v>#REF!</v>
      </c>
      <c r="V78" s="70">
        <f t="shared" si="73"/>
        <v>0</v>
      </c>
      <c r="W78" s="70" t="e">
        <f t="shared" si="74"/>
        <v>#DIV/0!</v>
      </c>
    </row>
    <row r="79" spans="1:23" outlineLevel="1">
      <c r="A79" s="60"/>
      <c r="B79" s="81" t="s">
        <v>123</v>
      </c>
      <c r="C79" s="73">
        <v>2225</v>
      </c>
      <c r="D79" s="99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0">
        <f t="shared" si="72"/>
        <v>0</v>
      </c>
      <c r="Q79" s="70" t="e">
        <f t="shared" si="71"/>
        <v>#DIV/0!</v>
      </c>
      <c r="R79" s="71" t="e">
        <f>#REF!-F79</f>
        <v>#REF!</v>
      </c>
      <c r="S79" s="71" t="e">
        <f>#REF!/F79*100</f>
        <v>#REF!</v>
      </c>
      <c r="T79" s="70" t="e">
        <f>L79-#REF!</f>
        <v>#REF!</v>
      </c>
      <c r="U79" s="70" t="e">
        <f>+L79/#REF!*100</f>
        <v>#REF!</v>
      </c>
      <c r="V79" s="70">
        <f t="shared" si="73"/>
        <v>0</v>
      </c>
      <c r="W79" s="70" t="e">
        <f t="shared" si="74"/>
        <v>#DIV/0!</v>
      </c>
    </row>
    <row r="80" spans="1:23" outlineLevel="1">
      <c r="A80" s="60"/>
      <c r="B80" s="81" t="s">
        <v>124</v>
      </c>
      <c r="C80" s="73">
        <v>2231</v>
      </c>
      <c r="D80" s="99">
        <f>SUM(D81:D84)</f>
        <v>1326.7620000000002</v>
      </c>
      <c r="E80" s="74"/>
      <c r="F80" s="74">
        <f>F81+F82</f>
        <v>0</v>
      </c>
      <c r="G80" s="74"/>
      <c r="H80" s="74">
        <f>H81+H82</f>
        <v>0</v>
      </c>
      <c r="I80" s="74"/>
      <c r="J80" s="74">
        <f>J81+J82</f>
        <v>0</v>
      </c>
      <c r="K80" s="74"/>
      <c r="L80" s="74">
        <f>L81+L82</f>
        <v>0</v>
      </c>
      <c r="M80" s="74"/>
      <c r="N80" s="74">
        <f>N81+N82</f>
        <v>0</v>
      </c>
      <c r="O80" s="74"/>
      <c r="P80" s="70">
        <f t="shared" si="72"/>
        <v>-1326.7620000000002</v>
      </c>
      <c r="Q80" s="70">
        <f t="shared" si="71"/>
        <v>0</v>
      </c>
      <c r="R80" s="71" t="e">
        <f>#REF!-F80</f>
        <v>#REF!</v>
      </c>
      <c r="S80" s="71" t="e">
        <f>#REF!/F80*100</f>
        <v>#REF!</v>
      </c>
      <c r="T80" s="70" t="e">
        <f>L80-#REF!</f>
        <v>#REF!</v>
      </c>
      <c r="U80" s="70" t="e">
        <f>+L80/#REF!*100</f>
        <v>#REF!</v>
      </c>
      <c r="V80" s="70">
        <f t="shared" si="73"/>
        <v>0</v>
      </c>
      <c r="W80" s="70" t="e">
        <f t="shared" si="74"/>
        <v>#DIV/0!</v>
      </c>
    </row>
    <row r="81" spans="1:23" outlineLevel="1">
      <c r="A81" s="60"/>
      <c r="B81" s="81" t="s">
        <v>96</v>
      </c>
      <c r="C81" s="73">
        <v>22311100</v>
      </c>
      <c r="D81" s="99">
        <v>226.18</v>
      </c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0">
        <f t="shared" si="72"/>
        <v>-226.18</v>
      </c>
      <c r="Q81" s="70">
        <f t="shared" si="71"/>
        <v>0</v>
      </c>
      <c r="R81" s="71" t="e">
        <f>#REF!-F81</f>
        <v>#REF!</v>
      </c>
      <c r="S81" s="71" t="e">
        <f>#REF!/F81*100</f>
        <v>#REF!</v>
      </c>
      <c r="T81" s="70" t="e">
        <f>L81-#REF!</f>
        <v>#REF!</v>
      </c>
      <c r="U81" s="70" t="e">
        <f>+L81/#REF!*100</f>
        <v>#REF!</v>
      </c>
      <c r="V81" s="70">
        <f t="shared" si="73"/>
        <v>0</v>
      </c>
      <c r="W81" s="70" t="e">
        <f t="shared" si="74"/>
        <v>#DIV/0!</v>
      </c>
    </row>
    <row r="82" spans="1:23" outlineLevel="1">
      <c r="A82" s="60"/>
      <c r="B82" s="81" t="s">
        <v>97</v>
      </c>
      <c r="C82" s="73">
        <v>22311200</v>
      </c>
      <c r="D82" s="99">
        <v>1100.5820000000001</v>
      </c>
      <c r="E82" s="74"/>
      <c r="F82" s="100"/>
      <c r="G82" s="74"/>
      <c r="H82" s="100"/>
      <c r="I82" s="74"/>
      <c r="J82" s="100"/>
      <c r="K82" s="74"/>
      <c r="L82" s="100"/>
      <c r="M82" s="74"/>
      <c r="N82" s="100"/>
      <c r="O82" s="74"/>
      <c r="P82" s="70">
        <f t="shared" si="72"/>
        <v>-1100.5820000000001</v>
      </c>
      <c r="Q82" s="70">
        <f t="shared" si="71"/>
        <v>0</v>
      </c>
      <c r="R82" s="71" t="e">
        <f>#REF!-F82</f>
        <v>#REF!</v>
      </c>
      <c r="S82" s="71" t="e">
        <f>#REF!/F82*100</f>
        <v>#REF!</v>
      </c>
      <c r="T82" s="70" t="e">
        <f>L82-#REF!</f>
        <v>#REF!</v>
      </c>
      <c r="U82" s="70" t="e">
        <f>+L82/#REF!*100</f>
        <v>#REF!</v>
      </c>
      <c r="V82" s="70">
        <f t="shared" si="73"/>
        <v>0</v>
      </c>
      <c r="W82" s="70" t="e">
        <f t="shared" si="74"/>
        <v>#DIV/0!</v>
      </c>
    </row>
    <row r="83" spans="1:23" ht="25.5" hidden="1" outlineLevel="1">
      <c r="A83" s="60"/>
      <c r="B83" s="81" t="s">
        <v>98</v>
      </c>
      <c r="C83" s="73">
        <v>22311300</v>
      </c>
      <c r="D83" s="99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0">
        <f t="shared" si="72"/>
        <v>0</v>
      </c>
      <c r="Q83" s="70" t="e">
        <f t="shared" si="71"/>
        <v>#DIV/0!</v>
      </c>
      <c r="R83" s="71" t="e">
        <f>#REF!-F83</f>
        <v>#REF!</v>
      </c>
      <c r="S83" s="71" t="e">
        <f>#REF!/F83*100</f>
        <v>#REF!</v>
      </c>
      <c r="T83" s="70" t="e">
        <f>L83-#REF!</f>
        <v>#REF!</v>
      </c>
      <c r="U83" s="70" t="e">
        <f>+L83/#REF!*100</f>
        <v>#REF!</v>
      </c>
      <c r="V83" s="70">
        <f t="shared" si="73"/>
        <v>0</v>
      </c>
      <c r="W83" s="70" t="e">
        <f t="shared" si="74"/>
        <v>#DIV/0!</v>
      </c>
    </row>
    <row r="84" spans="1:23" ht="13.5" hidden="1" customHeight="1" outlineLevel="1">
      <c r="A84" s="60"/>
      <c r="B84" s="81" t="s">
        <v>99</v>
      </c>
      <c r="C84" s="73">
        <v>22311400</v>
      </c>
      <c r="D84" s="99"/>
      <c r="E84" s="74"/>
      <c r="F84" s="74">
        <v>0</v>
      </c>
      <c r="G84" s="74"/>
      <c r="H84" s="74">
        <v>0</v>
      </c>
      <c r="I84" s="74"/>
      <c r="J84" s="74">
        <v>0</v>
      </c>
      <c r="K84" s="74"/>
      <c r="L84" s="74">
        <v>0</v>
      </c>
      <c r="M84" s="74"/>
      <c r="N84" s="74">
        <v>0</v>
      </c>
      <c r="O84" s="74"/>
      <c r="P84" s="70">
        <f t="shared" si="72"/>
        <v>0</v>
      </c>
      <c r="Q84" s="70" t="e">
        <f t="shared" si="71"/>
        <v>#DIV/0!</v>
      </c>
      <c r="R84" s="71" t="e">
        <f>#REF!-F84</f>
        <v>#REF!</v>
      </c>
      <c r="S84" s="71" t="e">
        <f>#REF!/F84*100</f>
        <v>#REF!</v>
      </c>
      <c r="T84" s="70" t="e">
        <f>L84-#REF!</f>
        <v>#REF!</v>
      </c>
      <c r="U84" s="70" t="e">
        <f>+L84/#REF!*100</f>
        <v>#REF!</v>
      </c>
      <c r="V84" s="70">
        <f t="shared" si="73"/>
        <v>0</v>
      </c>
      <c r="W84" s="70" t="e">
        <f t="shared" si="74"/>
        <v>#DIV/0!</v>
      </c>
    </row>
    <row r="85" spans="1:23" ht="13.5" hidden="1" customHeight="1" outlineLevel="1">
      <c r="A85" s="60"/>
      <c r="B85" s="81" t="s">
        <v>100</v>
      </c>
      <c r="C85" s="73">
        <v>2235</v>
      </c>
      <c r="D85" s="99"/>
      <c r="E85" s="74"/>
      <c r="F85" s="74">
        <v>0</v>
      </c>
      <c r="G85" s="74"/>
      <c r="H85" s="74">
        <v>0</v>
      </c>
      <c r="I85" s="74"/>
      <c r="J85" s="74">
        <v>0</v>
      </c>
      <c r="K85" s="74"/>
      <c r="L85" s="74">
        <v>0</v>
      </c>
      <c r="M85" s="74"/>
      <c r="N85" s="74">
        <v>0</v>
      </c>
      <c r="O85" s="74"/>
      <c r="P85" s="70">
        <f t="shared" si="72"/>
        <v>0</v>
      </c>
      <c r="Q85" s="70" t="e">
        <f t="shared" si="71"/>
        <v>#DIV/0!</v>
      </c>
      <c r="R85" s="71" t="e">
        <f>#REF!-F85</f>
        <v>#REF!</v>
      </c>
      <c r="S85" s="71" t="e">
        <f>#REF!/F85*100</f>
        <v>#REF!</v>
      </c>
      <c r="T85" s="70" t="e">
        <f>L85-#REF!</f>
        <v>#REF!</v>
      </c>
      <c r="U85" s="70" t="e">
        <f>+L85/#REF!*100</f>
        <v>#REF!</v>
      </c>
      <c r="V85" s="70">
        <f t="shared" si="73"/>
        <v>0</v>
      </c>
      <c r="W85" s="70" t="e">
        <f t="shared" si="74"/>
        <v>#DIV/0!</v>
      </c>
    </row>
    <row r="86" spans="1:23" ht="13.5" hidden="1" customHeight="1" outlineLevel="1">
      <c r="A86" s="60"/>
      <c r="B86" s="72" t="s">
        <v>101</v>
      </c>
      <c r="C86" s="73">
        <v>2511</v>
      </c>
      <c r="D86" s="99"/>
      <c r="E86" s="74"/>
      <c r="F86" s="74">
        <v>0</v>
      </c>
      <c r="G86" s="74"/>
      <c r="H86" s="74">
        <v>0</v>
      </c>
      <c r="I86" s="74"/>
      <c r="J86" s="74">
        <v>0</v>
      </c>
      <c r="K86" s="74"/>
      <c r="L86" s="74">
        <v>0</v>
      </c>
      <c r="M86" s="74"/>
      <c r="N86" s="74">
        <v>0</v>
      </c>
      <c r="O86" s="74"/>
      <c r="P86" s="70">
        <f t="shared" si="72"/>
        <v>0</v>
      </c>
      <c r="Q86" s="70" t="e">
        <f t="shared" si="71"/>
        <v>#DIV/0!</v>
      </c>
      <c r="R86" s="71" t="e">
        <f>#REF!-F86</f>
        <v>#REF!</v>
      </c>
      <c r="S86" s="71" t="e">
        <f>#REF!/F86*100</f>
        <v>#REF!</v>
      </c>
      <c r="T86" s="70" t="e">
        <f>L86-#REF!</f>
        <v>#REF!</v>
      </c>
      <c r="U86" s="70" t="e">
        <f>+L86/#REF!*100</f>
        <v>#REF!</v>
      </c>
      <c r="V86" s="70">
        <f t="shared" si="73"/>
        <v>0</v>
      </c>
      <c r="W86" s="70" t="e">
        <f t="shared" si="74"/>
        <v>#DIV/0!</v>
      </c>
    </row>
    <row r="87" spans="1:23" ht="13.5" hidden="1" customHeight="1" outlineLevel="1">
      <c r="A87" s="60"/>
      <c r="B87" s="72" t="s">
        <v>102</v>
      </c>
      <c r="C87" s="73">
        <v>2512</v>
      </c>
      <c r="D87" s="99"/>
      <c r="E87" s="74"/>
      <c r="F87" s="74">
        <v>0</v>
      </c>
      <c r="G87" s="74"/>
      <c r="H87" s="74">
        <v>0</v>
      </c>
      <c r="I87" s="74"/>
      <c r="J87" s="74">
        <v>0</v>
      </c>
      <c r="K87" s="74"/>
      <c r="L87" s="74">
        <v>0</v>
      </c>
      <c r="M87" s="74"/>
      <c r="N87" s="74">
        <v>0</v>
      </c>
      <c r="O87" s="74"/>
      <c r="P87" s="70">
        <f t="shared" si="72"/>
        <v>0</v>
      </c>
      <c r="Q87" s="70" t="e">
        <f t="shared" si="71"/>
        <v>#DIV/0!</v>
      </c>
      <c r="R87" s="71" t="e">
        <f>#REF!-F87</f>
        <v>#REF!</v>
      </c>
      <c r="S87" s="71" t="e">
        <f>#REF!/F87*100</f>
        <v>#REF!</v>
      </c>
      <c r="T87" s="70" t="e">
        <f>L87-#REF!</f>
        <v>#REF!</v>
      </c>
      <c r="U87" s="70" t="e">
        <f>+L87/#REF!*100</f>
        <v>#REF!</v>
      </c>
      <c r="V87" s="70">
        <f t="shared" si="73"/>
        <v>0</v>
      </c>
      <c r="W87" s="70" t="e">
        <f t="shared" si="74"/>
        <v>#DIV/0!</v>
      </c>
    </row>
    <row r="88" spans="1:23" outlineLevel="1">
      <c r="A88" s="60"/>
      <c r="B88" s="72" t="s">
        <v>125</v>
      </c>
      <c r="C88" s="81">
        <v>26211300</v>
      </c>
      <c r="D88" s="99">
        <v>364.8</v>
      </c>
      <c r="E88" s="74"/>
      <c r="F88" s="74">
        <v>364.8</v>
      </c>
      <c r="G88" s="74"/>
      <c r="H88" s="74">
        <v>364.8</v>
      </c>
      <c r="I88" s="74"/>
      <c r="J88" s="74">
        <v>364.8</v>
      </c>
      <c r="K88" s="74"/>
      <c r="L88" s="74">
        <v>364.8</v>
      </c>
      <c r="M88" s="74"/>
      <c r="N88" s="74">
        <v>364.8</v>
      </c>
      <c r="O88" s="74"/>
      <c r="P88" s="70">
        <f t="shared" si="72"/>
        <v>0</v>
      </c>
      <c r="Q88" s="70">
        <f t="shared" si="71"/>
        <v>100</v>
      </c>
      <c r="R88" s="71" t="e">
        <f>#REF!-F88</f>
        <v>#REF!</v>
      </c>
      <c r="S88" s="71" t="e">
        <f>#REF!/F88*100</f>
        <v>#REF!</v>
      </c>
      <c r="T88" s="70" t="e">
        <f>L88-#REF!</f>
        <v>#REF!</v>
      </c>
      <c r="U88" s="70" t="e">
        <f>+L88/#REF!*100</f>
        <v>#REF!</v>
      </c>
      <c r="V88" s="70">
        <f t="shared" si="73"/>
        <v>0</v>
      </c>
      <c r="W88" s="70">
        <f t="shared" si="74"/>
        <v>100</v>
      </c>
    </row>
    <row r="89" spans="1:23" ht="25.5" outlineLevel="1">
      <c r="A89" s="60"/>
      <c r="B89" s="85" t="s">
        <v>104</v>
      </c>
      <c r="C89" s="73">
        <v>2721</v>
      </c>
      <c r="D89" s="99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0">
        <f t="shared" si="72"/>
        <v>0</v>
      </c>
      <c r="Q89" s="70" t="e">
        <f t="shared" si="71"/>
        <v>#DIV/0!</v>
      </c>
      <c r="R89" s="71" t="e">
        <f>#REF!-F89</f>
        <v>#REF!</v>
      </c>
      <c r="S89" s="71" t="e">
        <f>#REF!/F89*100</f>
        <v>#REF!</v>
      </c>
      <c r="T89" s="70" t="e">
        <f>L89-#REF!</f>
        <v>#REF!</v>
      </c>
      <c r="U89" s="70" t="e">
        <f>+L89/#REF!*100</f>
        <v>#REF!</v>
      </c>
      <c r="V89" s="70">
        <f t="shared" si="73"/>
        <v>0</v>
      </c>
      <c r="W89" s="70" t="e">
        <f t="shared" si="74"/>
        <v>#DIV/0!</v>
      </c>
    </row>
    <row r="90" spans="1:23" outlineLevel="1">
      <c r="A90" s="60"/>
      <c r="B90" s="87" t="s">
        <v>107</v>
      </c>
      <c r="C90" s="73">
        <v>2823</v>
      </c>
      <c r="D90" s="99">
        <v>11.4</v>
      </c>
      <c r="E90" s="74"/>
      <c r="F90" s="74">
        <v>100</v>
      </c>
      <c r="G90" s="74"/>
      <c r="H90" s="74">
        <v>100</v>
      </c>
      <c r="I90" s="74"/>
      <c r="J90" s="74">
        <v>100</v>
      </c>
      <c r="K90" s="74"/>
      <c r="L90" s="74">
        <v>100</v>
      </c>
      <c r="M90" s="74"/>
      <c r="N90" s="74">
        <v>100</v>
      </c>
      <c r="O90" s="74"/>
      <c r="P90" s="70">
        <f t="shared" si="72"/>
        <v>88.6</v>
      </c>
      <c r="Q90" s="70">
        <f t="shared" si="71"/>
        <v>877.19298245614027</v>
      </c>
      <c r="R90" s="71" t="e">
        <f>#REF!-F90</f>
        <v>#REF!</v>
      </c>
      <c r="S90" s="71" t="e">
        <f>#REF!/F90*100</f>
        <v>#REF!</v>
      </c>
      <c r="T90" s="70" t="e">
        <f>L90-#REF!</f>
        <v>#REF!</v>
      </c>
      <c r="U90" s="70" t="e">
        <f>+L90/#REF!*100</f>
        <v>#REF!</v>
      </c>
      <c r="V90" s="70">
        <f t="shared" si="73"/>
        <v>0</v>
      </c>
      <c r="W90" s="70">
        <f t="shared" si="74"/>
        <v>100</v>
      </c>
    </row>
    <row r="91" spans="1:23" outlineLevel="1">
      <c r="A91" s="60"/>
      <c r="B91" s="76" t="s">
        <v>108</v>
      </c>
      <c r="C91" s="73">
        <v>2824</v>
      </c>
      <c r="D91" s="99">
        <v>2705.48</v>
      </c>
      <c r="E91" s="74"/>
      <c r="F91" s="100">
        <v>4000</v>
      </c>
      <c r="G91" s="74"/>
      <c r="H91" s="100">
        <v>4000</v>
      </c>
      <c r="I91" s="74"/>
      <c r="J91" s="100">
        <v>4000</v>
      </c>
      <c r="K91" s="74"/>
      <c r="L91" s="100">
        <v>4000</v>
      </c>
      <c r="M91" s="74"/>
      <c r="N91" s="100">
        <v>4000</v>
      </c>
      <c r="O91" s="74"/>
      <c r="P91" s="70">
        <f t="shared" si="72"/>
        <v>1294.52</v>
      </c>
      <c r="Q91" s="70">
        <f t="shared" si="71"/>
        <v>147.8480713219096</v>
      </c>
      <c r="R91" s="71" t="e">
        <f>#REF!-F91</f>
        <v>#REF!</v>
      </c>
      <c r="S91" s="71" t="e">
        <f>#REF!/F91*100</f>
        <v>#REF!</v>
      </c>
      <c r="T91" s="70" t="e">
        <f>L91-#REF!</f>
        <v>#REF!</v>
      </c>
      <c r="U91" s="70" t="e">
        <f>+L91/#REF!*100</f>
        <v>#REF!</v>
      </c>
      <c r="V91" s="70">
        <f t="shared" si="73"/>
        <v>0</v>
      </c>
      <c r="W91" s="70">
        <f t="shared" si="74"/>
        <v>100</v>
      </c>
    </row>
    <row r="92" spans="1:23" outlineLevel="1">
      <c r="A92" s="60"/>
      <c r="B92" s="88" t="s">
        <v>109</v>
      </c>
      <c r="C92" s="73"/>
      <c r="D92" s="67">
        <f>SUM(D93:D95)</f>
        <v>35165.396000000001</v>
      </c>
      <c r="E92" s="67">
        <f>SUM(E93:E95)</f>
        <v>0</v>
      </c>
      <c r="F92" s="67">
        <f>F93+F94</f>
        <v>33321.699999999997</v>
      </c>
      <c r="G92" s="67">
        <f>SUM(G93:G95)</f>
        <v>0</v>
      </c>
      <c r="H92" s="67">
        <f>H93+H94</f>
        <v>43264.399999999994</v>
      </c>
      <c r="I92" s="67">
        <f>SUM(I93:I95)</f>
        <v>3000</v>
      </c>
      <c r="J92" s="67">
        <f>J93+J94</f>
        <v>30941.3</v>
      </c>
      <c r="K92" s="67">
        <f>SUM(K93:K95)</f>
        <v>0</v>
      </c>
      <c r="L92" s="67">
        <f>L93+L94</f>
        <v>28110.6</v>
      </c>
      <c r="M92" s="67">
        <f>SUM(M93:M95)</f>
        <v>0</v>
      </c>
      <c r="N92" s="67">
        <f>N93+N94</f>
        <v>25767.4</v>
      </c>
      <c r="O92" s="67">
        <f>SUM(O93:O95)</f>
        <v>0</v>
      </c>
      <c r="P92" s="70">
        <f t="shared" si="72"/>
        <v>-1843.6960000000036</v>
      </c>
      <c r="Q92" s="70">
        <f t="shared" si="71"/>
        <v>94.757073118130094</v>
      </c>
      <c r="R92" s="71" t="e">
        <f>#REF!-F92</f>
        <v>#REF!</v>
      </c>
      <c r="S92" s="71" t="e">
        <f>#REF!/F92*100</f>
        <v>#REF!</v>
      </c>
      <c r="T92" s="70" t="e">
        <f>L92-#REF!</f>
        <v>#REF!</v>
      </c>
      <c r="U92" s="70" t="e">
        <f>+L92/#REF!*100</f>
        <v>#REF!</v>
      </c>
      <c r="V92" s="70">
        <f t="shared" si="73"/>
        <v>-2343.1999999999971</v>
      </c>
      <c r="W92" s="70">
        <f t="shared" si="74"/>
        <v>91.664354371660522</v>
      </c>
    </row>
    <row r="93" spans="1:23" outlineLevel="1">
      <c r="A93" s="60"/>
      <c r="B93" s="72" t="s">
        <v>110</v>
      </c>
      <c r="C93" s="73">
        <v>3111</v>
      </c>
      <c r="D93" s="82">
        <v>22623.873</v>
      </c>
      <c r="E93" s="103"/>
      <c r="F93" s="74">
        <v>500</v>
      </c>
      <c r="G93" s="74"/>
      <c r="H93" s="74">
        <v>6495.7</v>
      </c>
      <c r="I93" s="74">
        <v>3000</v>
      </c>
      <c r="J93" s="74">
        <v>500</v>
      </c>
      <c r="K93" s="74"/>
      <c r="L93" s="74"/>
      <c r="M93" s="74"/>
      <c r="N93" s="74"/>
      <c r="O93" s="74"/>
      <c r="P93" s="70">
        <f t="shared" si="72"/>
        <v>-22123.873</v>
      </c>
      <c r="Q93" s="70">
        <f t="shared" si="71"/>
        <v>2.2100548389747416</v>
      </c>
      <c r="R93" s="71" t="e">
        <f>#REF!-F93</f>
        <v>#REF!</v>
      </c>
      <c r="S93" s="71" t="e">
        <f>#REF!/F93*100</f>
        <v>#REF!</v>
      </c>
      <c r="T93" s="70" t="e">
        <f>L93-#REF!</f>
        <v>#REF!</v>
      </c>
      <c r="U93" s="70" t="e">
        <f>+L93/#REF!*100</f>
        <v>#REF!</v>
      </c>
      <c r="V93" s="70">
        <f t="shared" si="73"/>
        <v>0</v>
      </c>
      <c r="W93" s="70" t="e">
        <f t="shared" si="74"/>
        <v>#DIV/0!</v>
      </c>
    </row>
    <row r="94" spans="1:23" outlineLevel="1">
      <c r="A94" s="60"/>
      <c r="B94" s="72" t="s">
        <v>111</v>
      </c>
      <c r="C94" s="73">
        <v>3112</v>
      </c>
      <c r="D94" s="74">
        <v>12541.522999999999</v>
      </c>
      <c r="E94" s="74"/>
      <c r="F94" s="74">
        <v>32821.699999999997</v>
      </c>
      <c r="G94" s="74"/>
      <c r="H94" s="74">
        <v>36768.699999999997</v>
      </c>
      <c r="I94" s="74"/>
      <c r="J94" s="74">
        <v>30441.3</v>
      </c>
      <c r="K94" s="74"/>
      <c r="L94" s="74">
        <v>28110.6</v>
      </c>
      <c r="M94" s="74"/>
      <c r="N94" s="74">
        <v>25767.4</v>
      </c>
      <c r="O94" s="74"/>
      <c r="P94" s="70">
        <f t="shared" si="72"/>
        <v>20280.176999999996</v>
      </c>
      <c r="Q94" s="70">
        <f t="shared" si="71"/>
        <v>261.70426031989894</v>
      </c>
      <c r="R94" s="71" t="e">
        <f>#REF!-F94</f>
        <v>#REF!</v>
      </c>
      <c r="S94" s="71" t="e">
        <f>#REF!/F94*100</f>
        <v>#REF!</v>
      </c>
      <c r="T94" s="70" t="e">
        <f>L94-#REF!</f>
        <v>#REF!</v>
      </c>
      <c r="U94" s="70" t="e">
        <f>+L94/#REF!*100</f>
        <v>#REF!</v>
      </c>
      <c r="V94" s="70">
        <f t="shared" si="73"/>
        <v>-2343.1999999999971</v>
      </c>
      <c r="W94" s="70">
        <f t="shared" si="74"/>
        <v>91.664354371660522</v>
      </c>
    </row>
    <row r="95" spans="1:23" outlineLevel="1">
      <c r="A95" s="60"/>
      <c r="B95" s="72" t="s">
        <v>126</v>
      </c>
      <c r="C95" s="73">
        <v>3113</v>
      </c>
      <c r="D95" s="74"/>
      <c r="E95" s="74"/>
      <c r="F95" s="67"/>
      <c r="G95" s="74"/>
      <c r="H95" s="67"/>
      <c r="I95" s="74"/>
      <c r="J95" s="67"/>
      <c r="K95" s="74"/>
      <c r="L95" s="67"/>
      <c r="M95" s="74"/>
      <c r="N95" s="67"/>
      <c r="O95" s="74"/>
      <c r="P95" s="70">
        <f t="shared" si="72"/>
        <v>0</v>
      </c>
      <c r="Q95" s="70" t="e">
        <f t="shared" si="71"/>
        <v>#DIV/0!</v>
      </c>
      <c r="R95" s="71" t="e">
        <f>#REF!-F95</f>
        <v>#REF!</v>
      </c>
      <c r="S95" s="71" t="e">
        <f>#REF!/F95*100</f>
        <v>#REF!</v>
      </c>
      <c r="T95" s="70" t="e">
        <f>L95-#REF!</f>
        <v>#REF!</v>
      </c>
      <c r="U95" s="70" t="e">
        <f>+L95/#REF!*100</f>
        <v>#REF!</v>
      </c>
      <c r="V95" s="70">
        <f t="shared" si="73"/>
        <v>0</v>
      </c>
      <c r="W95" s="70" t="e">
        <f t="shared" si="74"/>
        <v>#DIV/0!</v>
      </c>
    </row>
    <row r="96" spans="1:23" outlineLevel="1">
      <c r="A96" s="60"/>
      <c r="B96" s="104"/>
      <c r="C96" s="105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70">
        <f t="shared" si="72"/>
        <v>0</v>
      </c>
      <c r="Q96" s="70" t="e">
        <f t="shared" si="71"/>
        <v>#DIV/0!</v>
      </c>
      <c r="R96" s="71" t="e">
        <f>#REF!-F96</f>
        <v>#REF!</v>
      </c>
      <c r="S96" s="71" t="e">
        <f>#REF!/F96*100</f>
        <v>#REF!</v>
      </c>
      <c r="T96" s="70" t="e">
        <f>L96-#REF!</f>
        <v>#REF!</v>
      </c>
      <c r="U96" s="70" t="e">
        <f>+L96/#REF!*100</f>
        <v>#REF!</v>
      </c>
      <c r="V96" s="70">
        <f t="shared" si="73"/>
        <v>0</v>
      </c>
      <c r="W96" s="70" t="e">
        <f t="shared" si="74"/>
        <v>#DIV/0!</v>
      </c>
    </row>
    <row r="97" spans="1:24" ht="21.75" customHeight="1" outlineLevel="1">
      <c r="A97" s="60">
        <v>2</v>
      </c>
      <c r="B97" s="106" t="s">
        <v>127</v>
      </c>
      <c r="C97" s="78">
        <v>70111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70">
        <f t="shared" si="72"/>
        <v>0</v>
      </c>
      <c r="Q97" s="70" t="e">
        <f t="shared" si="71"/>
        <v>#DIV/0!</v>
      </c>
      <c r="R97" s="71" t="e">
        <f>#REF!-F97</f>
        <v>#REF!</v>
      </c>
      <c r="S97" s="71" t="e">
        <f>#REF!/F97*100</f>
        <v>#REF!</v>
      </c>
      <c r="T97" s="70" t="e">
        <f>L97-#REF!</f>
        <v>#REF!</v>
      </c>
      <c r="U97" s="70" t="e">
        <f>+L97/#REF!*100</f>
        <v>#REF!</v>
      </c>
      <c r="V97" s="70">
        <f t="shared" si="73"/>
        <v>0</v>
      </c>
      <c r="W97" s="70" t="e">
        <f t="shared" si="74"/>
        <v>#DIV/0!</v>
      </c>
    </row>
    <row r="98" spans="1:24" outlineLevel="1">
      <c r="A98" s="60"/>
      <c r="B98" s="107" t="s">
        <v>117</v>
      </c>
      <c r="C98" s="97"/>
      <c r="D98" s="67">
        <f>SUM(D99:D105,D110:D128)</f>
        <v>4709.4390000000003</v>
      </c>
      <c r="E98" s="67"/>
      <c r="F98" s="67">
        <f>SUM(F99:F105,F110:F128)-F116</f>
        <v>5308.2</v>
      </c>
      <c r="G98" s="67"/>
      <c r="H98" s="67">
        <f>SUM(H99:H105,H110:H128)-H116</f>
        <v>5258.8</v>
      </c>
      <c r="I98" s="67"/>
      <c r="J98" s="67">
        <f>SUM(J99:J105,J110:J128)-J116</f>
        <v>7408.2000000000007</v>
      </c>
      <c r="K98" s="67"/>
      <c r="L98" s="67">
        <f>SUM(L99:L105,L110:L128)-L116</f>
        <v>7443.2000000000007</v>
      </c>
      <c r="M98" s="67"/>
      <c r="N98" s="67">
        <f>SUM(N99:N105,N110:N128)-N116</f>
        <v>8319.9000000000015</v>
      </c>
      <c r="O98" s="67"/>
      <c r="P98" s="70">
        <f t="shared" si="72"/>
        <v>598.76099999999951</v>
      </c>
      <c r="Q98" s="70">
        <f t="shared" si="71"/>
        <v>112.71406212077488</v>
      </c>
      <c r="R98" s="71" t="e">
        <f>#REF!-F98</f>
        <v>#REF!</v>
      </c>
      <c r="S98" s="71" t="e">
        <f>#REF!/F98*100</f>
        <v>#REF!</v>
      </c>
      <c r="T98" s="70" t="e">
        <f>L98-#REF!</f>
        <v>#REF!</v>
      </c>
      <c r="U98" s="70" t="e">
        <f>+L98/#REF!*100</f>
        <v>#REF!</v>
      </c>
      <c r="V98" s="70">
        <f t="shared" si="73"/>
        <v>876.70000000000073</v>
      </c>
      <c r="W98" s="70">
        <f t="shared" si="74"/>
        <v>111.77853611349957</v>
      </c>
    </row>
    <row r="99" spans="1:24" outlineLevel="1">
      <c r="A99" s="60"/>
      <c r="B99" s="72" t="s">
        <v>77</v>
      </c>
      <c r="C99" s="73">
        <v>2111</v>
      </c>
      <c r="D99" s="99">
        <v>3386.54</v>
      </c>
      <c r="E99" s="74"/>
      <c r="F99" s="74">
        <v>3631.5</v>
      </c>
      <c r="G99" s="74"/>
      <c r="H99" s="74">
        <v>3631.5</v>
      </c>
      <c r="I99" s="74"/>
      <c r="J99" s="74">
        <v>5447.3</v>
      </c>
      <c r="K99" s="74"/>
      <c r="L99" s="74">
        <v>5447.3</v>
      </c>
      <c r="M99" s="74"/>
      <c r="N99" s="74">
        <v>6253</v>
      </c>
      <c r="O99" s="74"/>
      <c r="P99" s="70">
        <f t="shared" si="72"/>
        <v>244.96000000000004</v>
      </c>
      <c r="Q99" s="70">
        <f t="shared" si="71"/>
        <v>107.23334140450136</v>
      </c>
      <c r="R99" s="71" t="e">
        <f>#REF!-F99</f>
        <v>#REF!</v>
      </c>
      <c r="S99" s="71" t="e">
        <f>#REF!/F99*100</f>
        <v>#REF!</v>
      </c>
      <c r="T99" s="70" t="e">
        <f>L99-#REF!</f>
        <v>#REF!</v>
      </c>
      <c r="U99" s="70" t="e">
        <f>+L99/#REF!*100</f>
        <v>#REF!</v>
      </c>
      <c r="V99" s="70">
        <f t="shared" si="73"/>
        <v>805.69999999999982</v>
      </c>
      <c r="W99" s="70">
        <f t="shared" si="74"/>
        <v>114.79081379766123</v>
      </c>
      <c r="X99" s="75"/>
    </row>
    <row r="100" spans="1:24" outlineLevel="1">
      <c r="A100" s="60"/>
      <c r="B100" s="72" t="s">
        <v>118</v>
      </c>
      <c r="C100" s="73">
        <v>2121</v>
      </c>
      <c r="D100" s="99">
        <v>490.39499999999998</v>
      </c>
      <c r="E100" s="74"/>
      <c r="F100" s="100">
        <v>513.29999999999995</v>
      </c>
      <c r="G100" s="74"/>
      <c r="H100" s="100">
        <v>513.29999999999995</v>
      </c>
      <c r="I100" s="74"/>
      <c r="J100" s="100">
        <v>770</v>
      </c>
      <c r="K100" s="74"/>
      <c r="L100" s="100">
        <v>770</v>
      </c>
      <c r="M100" s="74"/>
      <c r="N100" s="100">
        <v>841</v>
      </c>
      <c r="O100" s="74"/>
      <c r="P100" s="70">
        <f t="shared" si="72"/>
        <v>22.904999999999973</v>
      </c>
      <c r="Q100" s="70">
        <f t="shared" si="71"/>
        <v>104.67072461994921</v>
      </c>
      <c r="R100" s="71" t="e">
        <f>#REF!-F100</f>
        <v>#REF!</v>
      </c>
      <c r="S100" s="71" t="e">
        <f>#REF!/F100*100</f>
        <v>#REF!</v>
      </c>
      <c r="T100" s="70" t="e">
        <f>L100-#REF!</f>
        <v>#REF!</v>
      </c>
      <c r="U100" s="70" t="e">
        <f>+L100/#REF!*100</f>
        <v>#REF!</v>
      </c>
      <c r="V100" s="70">
        <f t="shared" si="73"/>
        <v>71</v>
      </c>
      <c r="W100" s="70">
        <f t="shared" si="74"/>
        <v>109.22077922077922</v>
      </c>
      <c r="X100" s="75"/>
    </row>
    <row r="101" spans="1:24" outlineLevel="1">
      <c r="A101" s="60"/>
      <c r="B101" s="101" t="s">
        <v>79</v>
      </c>
      <c r="C101" s="73">
        <v>2211</v>
      </c>
      <c r="D101" s="99">
        <v>64.509</v>
      </c>
      <c r="E101" s="74"/>
      <c r="F101" s="100">
        <v>207.4</v>
      </c>
      <c r="G101" s="74"/>
      <c r="H101" s="100">
        <v>207.4</v>
      </c>
      <c r="I101" s="74"/>
      <c r="J101" s="100">
        <v>258.60000000000002</v>
      </c>
      <c r="K101" s="74"/>
      <c r="L101" s="100">
        <v>258.60000000000002</v>
      </c>
      <c r="M101" s="74"/>
      <c r="N101" s="100">
        <v>258.60000000000002</v>
      </c>
      <c r="O101" s="74"/>
      <c r="P101" s="70">
        <f t="shared" si="72"/>
        <v>142.89100000000002</v>
      </c>
      <c r="Q101" s="70">
        <f t="shared" si="71"/>
        <v>321.50552636066283</v>
      </c>
      <c r="R101" s="71" t="e">
        <f>#REF!-F101</f>
        <v>#REF!</v>
      </c>
      <c r="S101" s="71" t="e">
        <f>#REF!/F101*100</f>
        <v>#REF!</v>
      </c>
      <c r="T101" s="70" t="e">
        <f>L101-#REF!</f>
        <v>#REF!</v>
      </c>
      <c r="U101" s="70" t="e">
        <f>+L101/#REF!*100</f>
        <v>#REF!</v>
      </c>
      <c r="V101" s="70">
        <f t="shared" si="73"/>
        <v>0</v>
      </c>
      <c r="W101" s="70">
        <f t="shared" si="74"/>
        <v>100</v>
      </c>
    </row>
    <row r="102" spans="1:24" outlineLevel="1">
      <c r="A102" s="60"/>
      <c r="B102" s="76" t="s">
        <v>80</v>
      </c>
      <c r="C102" s="73">
        <v>2212</v>
      </c>
      <c r="D102" s="99">
        <v>50.5</v>
      </c>
      <c r="E102" s="74"/>
      <c r="F102" s="100">
        <v>77.099999999999994</v>
      </c>
      <c r="G102" s="74"/>
      <c r="H102" s="100">
        <v>77.099999999999994</v>
      </c>
      <c r="I102" s="74"/>
      <c r="J102" s="100">
        <v>71.3</v>
      </c>
      <c r="K102" s="74"/>
      <c r="L102" s="100">
        <v>71.3</v>
      </c>
      <c r="M102" s="74"/>
      <c r="N102" s="100">
        <v>71.3</v>
      </c>
      <c r="O102" s="74"/>
      <c r="P102" s="70">
        <f t="shared" si="72"/>
        <v>26.599999999999994</v>
      </c>
      <c r="Q102" s="70">
        <f t="shared" si="71"/>
        <v>152.67326732673266</v>
      </c>
      <c r="R102" s="71" t="e">
        <f>#REF!-F102</f>
        <v>#REF!</v>
      </c>
      <c r="S102" s="71" t="e">
        <f>#REF!/F102*100</f>
        <v>#REF!</v>
      </c>
      <c r="T102" s="70" t="e">
        <f>L102-#REF!</f>
        <v>#REF!</v>
      </c>
      <c r="U102" s="70" t="e">
        <f>+L102/#REF!*100</f>
        <v>#REF!</v>
      </c>
      <c r="V102" s="70">
        <f t="shared" si="73"/>
        <v>0</v>
      </c>
      <c r="W102" s="70">
        <f t="shared" si="74"/>
        <v>100</v>
      </c>
    </row>
    <row r="103" spans="1:24" outlineLevel="1">
      <c r="A103" s="60"/>
      <c r="B103" s="72" t="s">
        <v>81</v>
      </c>
      <c r="C103" s="73">
        <v>2213</v>
      </c>
      <c r="D103" s="99"/>
      <c r="E103" s="74"/>
      <c r="F103" s="100"/>
      <c r="G103" s="74"/>
      <c r="H103" s="100"/>
      <c r="I103" s="74"/>
      <c r="J103" s="100"/>
      <c r="K103" s="74"/>
      <c r="L103" s="100"/>
      <c r="M103" s="74"/>
      <c r="N103" s="100"/>
      <c r="O103" s="74"/>
      <c r="P103" s="70">
        <f t="shared" si="72"/>
        <v>0</v>
      </c>
      <c r="Q103" s="70" t="e">
        <f t="shared" si="71"/>
        <v>#DIV/0!</v>
      </c>
      <c r="R103" s="71" t="e">
        <f>#REF!-F103</f>
        <v>#REF!</v>
      </c>
      <c r="S103" s="71" t="e">
        <f>#REF!/F103*100</f>
        <v>#REF!</v>
      </c>
      <c r="T103" s="70" t="e">
        <f>L103-#REF!</f>
        <v>#REF!</v>
      </c>
      <c r="U103" s="70" t="e">
        <f>+L103/#REF!*100</f>
        <v>#REF!</v>
      </c>
      <c r="V103" s="70">
        <f t="shared" si="73"/>
        <v>0</v>
      </c>
      <c r="W103" s="70" t="e">
        <f t="shared" si="74"/>
        <v>#DIV/0!</v>
      </c>
    </row>
    <row r="104" spans="1:24" outlineLevel="1">
      <c r="A104" s="60"/>
      <c r="B104" s="72" t="s">
        <v>82</v>
      </c>
      <c r="C104" s="73">
        <v>2214</v>
      </c>
      <c r="D104" s="99">
        <v>241.44499999999999</v>
      </c>
      <c r="E104" s="74"/>
      <c r="F104" s="100">
        <v>338.9</v>
      </c>
      <c r="G104" s="74"/>
      <c r="H104" s="100">
        <v>328.8</v>
      </c>
      <c r="I104" s="74"/>
      <c r="J104" s="100">
        <v>371</v>
      </c>
      <c r="K104" s="74"/>
      <c r="L104" s="100">
        <v>406</v>
      </c>
      <c r="M104" s="74"/>
      <c r="N104" s="100">
        <v>406</v>
      </c>
      <c r="O104" s="74"/>
      <c r="P104" s="70">
        <f t="shared" si="72"/>
        <v>97.454999999999984</v>
      </c>
      <c r="Q104" s="70">
        <f t="shared" si="71"/>
        <v>140.36322972105449</v>
      </c>
      <c r="R104" s="71" t="e">
        <f>#REF!-F104</f>
        <v>#REF!</v>
      </c>
      <c r="S104" s="71" t="e">
        <f>#REF!/F104*100</f>
        <v>#REF!</v>
      </c>
      <c r="T104" s="70" t="e">
        <f>L104-#REF!</f>
        <v>#REF!</v>
      </c>
      <c r="U104" s="70" t="e">
        <f>+L104/#REF!*100</f>
        <v>#REF!</v>
      </c>
      <c r="V104" s="70">
        <f t="shared" si="73"/>
        <v>0</v>
      </c>
      <c r="W104" s="70">
        <f t="shared" si="74"/>
        <v>100</v>
      </c>
    </row>
    <row r="105" spans="1:24" outlineLevel="1">
      <c r="A105" s="60"/>
      <c r="B105" s="83" t="s">
        <v>83</v>
      </c>
      <c r="C105" s="78">
        <v>2215</v>
      </c>
      <c r="D105" s="109">
        <f t="shared" ref="D105:G105" si="78">D106+D108+D109</f>
        <v>281.64</v>
      </c>
      <c r="E105" s="79">
        <f t="shared" si="78"/>
        <v>0</v>
      </c>
      <c r="F105" s="79">
        <f t="shared" si="78"/>
        <v>182.5</v>
      </c>
      <c r="G105" s="79">
        <f t="shared" si="78"/>
        <v>0</v>
      </c>
      <c r="H105" s="79">
        <f>H106+H108+H109</f>
        <v>177.2</v>
      </c>
      <c r="I105" s="79">
        <f>I106+I108+I109</f>
        <v>0</v>
      </c>
      <c r="J105" s="79">
        <f t="shared" ref="J105:K105" si="79">J106+J108+J109</f>
        <v>182.5</v>
      </c>
      <c r="K105" s="79">
        <f t="shared" si="79"/>
        <v>0</v>
      </c>
      <c r="L105" s="79">
        <f t="shared" ref="L105" si="80">L106+L108+L109</f>
        <v>182.5</v>
      </c>
      <c r="M105" s="79">
        <f t="shared" ref="M105:N105" si="81">M106+M108+M109</f>
        <v>0</v>
      </c>
      <c r="N105" s="79">
        <f t="shared" si="81"/>
        <v>182.5</v>
      </c>
      <c r="O105" s="79">
        <f t="shared" ref="O105" si="82">O106+O108+O109</f>
        <v>0</v>
      </c>
      <c r="P105" s="70">
        <f t="shared" si="72"/>
        <v>-99.139999999999986</v>
      </c>
      <c r="Q105" s="70">
        <f t="shared" si="71"/>
        <v>64.799034228092594</v>
      </c>
      <c r="R105" s="71" t="e">
        <f>#REF!-F105</f>
        <v>#REF!</v>
      </c>
      <c r="S105" s="71" t="e">
        <f>#REF!/F105*100</f>
        <v>#REF!</v>
      </c>
      <c r="T105" s="70" t="e">
        <f>L105-#REF!</f>
        <v>#REF!</v>
      </c>
      <c r="U105" s="70" t="e">
        <f>+L105/#REF!*100</f>
        <v>#REF!</v>
      </c>
      <c r="V105" s="70">
        <f t="shared" si="73"/>
        <v>0</v>
      </c>
      <c r="W105" s="70">
        <f t="shared" si="74"/>
        <v>100</v>
      </c>
    </row>
    <row r="106" spans="1:24" outlineLevel="1">
      <c r="A106" s="60"/>
      <c r="B106" s="80" t="s">
        <v>119</v>
      </c>
      <c r="C106" s="73">
        <v>22151</v>
      </c>
      <c r="D106" s="99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0">
        <f t="shared" si="72"/>
        <v>0</v>
      </c>
      <c r="Q106" s="70" t="e">
        <f t="shared" si="71"/>
        <v>#DIV/0!</v>
      </c>
      <c r="R106" s="71" t="e">
        <f>#REF!-F106</f>
        <v>#REF!</v>
      </c>
      <c r="S106" s="71" t="e">
        <f>#REF!/F106*100</f>
        <v>#REF!</v>
      </c>
      <c r="T106" s="70" t="e">
        <f>L106-#REF!</f>
        <v>#REF!</v>
      </c>
      <c r="U106" s="70" t="e">
        <f>+L106/#REF!*100</f>
        <v>#REF!</v>
      </c>
      <c r="V106" s="70">
        <f t="shared" si="73"/>
        <v>0</v>
      </c>
      <c r="W106" s="70" t="e">
        <f t="shared" si="74"/>
        <v>#DIV/0!</v>
      </c>
    </row>
    <row r="107" spans="1:24" outlineLevel="1">
      <c r="A107" s="60"/>
      <c r="B107" s="80" t="s">
        <v>120</v>
      </c>
      <c r="C107" s="73">
        <v>22152</v>
      </c>
      <c r="D107" s="99"/>
      <c r="E107" s="74"/>
      <c r="F107" s="100"/>
      <c r="G107" s="74"/>
      <c r="H107" s="100"/>
      <c r="I107" s="74"/>
      <c r="J107" s="100"/>
      <c r="K107" s="74"/>
      <c r="L107" s="100"/>
      <c r="M107" s="74"/>
      <c r="N107" s="100"/>
      <c r="O107" s="74"/>
      <c r="P107" s="70">
        <f t="shared" si="72"/>
        <v>0</v>
      </c>
      <c r="Q107" s="70" t="e">
        <f t="shared" si="71"/>
        <v>#DIV/0!</v>
      </c>
      <c r="R107" s="71" t="e">
        <f>#REF!-F107</f>
        <v>#REF!</v>
      </c>
      <c r="S107" s="71" t="e">
        <f>#REF!/F107*100</f>
        <v>#REF!</v>
      </c>
      <c r="T107" s="70" t="e">
        <f>L107-#REF!</f>
        <v>#REF!</v>
      </c>
      <c r="U107" s="70" t="e">
        <f>+L107/#REF!*100</f>
        <v>#REF!</v>
      </c>
      <c r="V107" s="70">
        <f t="shared" si="73"/>
        <v>0</v>
      </c>
      <c r="W107" s="70" t="e">
        <f t="shared" si="74"/>
        <v>#DIV/0!</v>
      </c>
    </row>
    <row r="108" spans="1:24" outlineLevel="1">
      <c r="A108" s="60"/>
      <c r="B108" s="80" t="s">
        <v>86</v>
      </c>
      <c r="C108" s="73">
        <v>22153</v>
      </c>
      <c r="D108" s="99"/>
      <c r="E108" s="74"/>
      <c r="F108" s="100"/>
      <c r="G108" s="74"/>
      <c r="H108" s="100"/>
      <c r="I108" s="74"/>
      <c r="J108" s="100"/>
      <c r="K108" s="74"/>
      <c r="L108" s="100"/>
      <c r="M108" s="74"/>
      <c r="N108" s="100"/>
      <c r="O108" s="74"/>
      <c r="P108" s="70">
        <f t="shared" si="72"/>
        <v>0</v>
      </c>
      <c r="Q108" s="70" t="e">
        <f t="shared" si="71"/>
        <v>#DIV/0!</v>
      </c>
      <c r="R108" s="71" t="e">
        <f>#REF!-F108</f>
        <v>#REF!</v>
      </c>
      <c r="S108" s="71" t="e">
        <f>#REF!/F108*100</f>
        <v>#REF!</v>
      </c>
      <c r="T108" s="70" t="e">
        <f>L108-#REF!</f>
        <v>#REF!</v>
      </c>
      <c r="U108" s="70" t="e">
        <f>+L108/#REF!*100</f>
        <v>#REF!</v>
      </c>
      <c r="V108" s="70">
        <f t="shared" si="73"/>
        <v>0</v>
      </c>
      <c r="W108" s="70" t="e">
        <f t="shared" si="74"/>
        <v>#DIV/0!</v>
      </c>
    </row>
    <row r="109" spans="1:24" outlineLevel="1">
      <c r="A109" s="60"/>
      <c r="B109" s="80" t="s">
        <v>121</v>
      </c>
      <c r="C109" s="73">
        <v>22154</v>
      </c>
      <c r="D109" s="99">
        <v>281.64</v>
      </c>
      <c r="E109" s="74"/>
      <c r="F109" s="100">
        <v>182.5</v>
      </c>
      <c r="G109" s="74"/>
      <c r="H109" s="100">
        <v>177.2</v>
      </c>
      <c r="I109" s="74"/>
      <c r="J109" s="100">
        <v>182.5</v>
      </c>
      <c r="K109" s="74"/>
      <c r="L109" s="100">
        <v>182.5</v>
      </c>
      <c r="M109" s="74"/>
      <c r="N109" s="100">
        <v>182.5</v>
      </c>
      <c r="O109" s="74"/>
      <c r="P109" s="70">
        <f t="shared" si="72"/>
        <v>-99.139999999999986</v>
      </c>
      <c r="Q109" s="70">
        <f t="shared" si="71"/>
        <v>64.799034228092594</v>
      </c>
      <c r="R109" s="71" t="e">
        <f>#REF!-F109</f>
        <v>#REF!</v>
      </c>
      <c r="S109" s="71" t="e">
        <f>#REF!/F109*100</f>
        <v>#REF!</v>
      </c>
      <c r="T109" s="70" t="e">
        <f>L109-#REF!</f>
        <v>#REF!</v>
      </c>
      <c r="U109" s="70" t="e">
        <f>+L109/#REF!*100</f>
        <v>#REF!</v>
      </c>
      <c r="V109" s="70">
        <f t="shared" si="73"/>
        <v>0</v>
      </c>
      <c r="W109" s="70">
        <f t="shared" si="74"/>
        <v>100</v>
      </c>
    </row>
    <row r="110" spans="1:24" outlineLevel="1">
      <c r="A110" s="60"/>
      <c r="B110" s="76" t="s">
        <v>88</v>
      </c>
      <c r="C110" s="73">
        <v>2217</v>
      </c>
      <c r="D110" s="99"/>
      <c r="E110" s="74"/>
      <c r="F110" s="100"/>
      <c r="G110" s="74"/>
      <c r="H110" s="100"/>
      <c r="I110" s="74"/>
      <c r="J110" s="100"/>
      <c r="K110" s="74"/>
      <c r="L110" s="100"/>
      <c r="M110" s="74"/>
      <c r="N110" s="100"/>
      <c r="O110" s="74"/>
      <c r="P110" s="70">
        <f t="shared" si="72"/>
        <v>0</v>
      </c>
      <c r="Q110" s="70" t="e">
        <f t="shared" si="71"/>
        <v>#DIV/0!</v>
      </c>
      <c r="R110" s="71" t="e">
        <f>#REF!-F110</f>
        <v>#REF!</v>
      </c>
      <c r="S110" s="71" t="e">
        <f>#REF!/F110*100</f>
        <v>#REF!</v>
      </c>
      <c r="T110" s="70" t="e">
        <f>L110-#REF!</f>
        <v>#REF!</v>
      </c>
      <c r="U110" s="70" t="e">
        <f>+L110/#REF!*100</f>
        <v>#REF!</v>
      </c>
      <c r="V110" s="70">
        <f t="shared" si="73"/>
        <v>0</v>
      </c>
      <c r="W110" s="70" t="e">
        <f t="shared" si="74"/>
        <v>#DIV/0!</v>
      </c>
    </row>
    <row r="111" spans="1:24" outlineLevel="1">
      <c r="A111" s="60"/>
      <c r="B111" s="72" t="s">
        <v>89</v>
      </c>
      <c r="C111" s="73">
        <v>2218</v>
      </c>
      <c r="D111" s="99"/>
      <c r="E111" s="74"/>
      <c r="F111" s="100"/>
      <c r="G111" s="74"/>
      <c r="H111" s="100"/>
      <c r="I111" s="74"/>
      <c r="J111" s="100"/>
      <c r="K111" s="74"/>
      <c r="L111" s="100"/>
      <c r="M111" s="74"/>
      <c r="N111" s="100"/>
      <c r="O111" s="74"/>
      <c r="P111" s="70">
        <f t="shared" si="72"/>
        <v>0</v>
      </c>
      <c r="Q111" s="70" t="e">
        <f t="shared" si="71"/>
        <v>#DIV/0!</v>
      </c>
      <c r="R111" s="71" t="e">
        <f>#REF!-F111</f>
        <v>#REF!</v>
      </c>
      <c r="S111" s="71" t="e">
        <f>#REF!/F111*100</f>
        <v>#REF!</v>
      </c>
      <c r="T111" s="70" t="e">
        <f>L111-#REF!</f>
        <v>#REF!</v>
      </c>
      <c r="U111" s="70" t="e">
        <f>+L111/#REF!*100</f>
        <v>#REF!</v>
      </c>
      <c r="V111" s="70">
        <f t="shared" si="73"/>
        <v>0</v>
      </c>
      <c r="W111" s="70" t="e">
        <f t="shared" si="74"/>
        <v>#DIV/0!</v>
      </c>
    </row>
    <row r="112" spans="1:24" outlineLevel="1">
      <c r="A112" s="60"/>
      <c r="B112" s="72" t="s">
        <v>122</v>
      </c>
      <c r="C112" s="73">
        <v>2221</v>
      </c>
      <c r="D112" s="99"/>
      <c r="E112" s="74"/>
      <c r="F112" s="100"/>
      <c r="G112" s="74"/>
      <c r="H112" s="100"/>
      <c r="I112" s="74"/>
      <c r="J112" s="100"/>
      <c r="K112" s="74"/>
      <c r="L112" s="100"/>
      <c r="M112" s="74"/>
      <c r="N112" s="100"/>
      <c r="O112" s="74"/>
      <c r="P112" s="70">
        <f t="shared" si="72"/>
        <v>0</v>
      </c>
      <c r="Q112" s="70" t="e">
        <f t="shared" si="71"/>
        <v>#DIV/0!</v>
      </c>
      <c r="R112" s="71" t="e">
        <f>#REF!-F112</f>
        <v>#REF!</v>
      </c>
      <c r="S112" s="71" t="e">
        <f>#REF!/F112*100</f>
        <v>#REF!</v>
      </c>
      <c r="T112" s="70" t="e">
        <f>L112-#REF!</f>
        <v>#REF!</v>
      </c>
      <c r="U112" s="70" t="e">
        <f>+L112/#REF!*100</f>
        <v>#REF!</v>
      </c>
      <c r="V112" s="70">
        <f t="shared" si="73"/>
        <v>0</v>
      </c>
      <c r="W112" s="70" t="e">
        <f t="shared" si="74"/>
        <v>#DIV/0!</v>
      </c>
    </row>
    <row r="113" spans="1:23" ht="15.75" customHeight="1" outlineLevel="1">
      <c r="A113" s="60"/>
      <c r="B113" s="81" t="s">
        <v>91</v>
      </c>
      <c r="C113" s="73">
        <v>2222</v>
      </c>
      <c r="D113" s="99">
        <v>126.41</v>
      </c>
      <c r="E113" s="74"/>
      <c r="F113" s="100">
        <v>297.5</v>
      </c>
      <c r="G113" s="74"/>
      <c r="H113" s="100">
        <v>265</v>
      </c>
      <c r="I113" s="74"/>
      <c r="J113" s="100">
        <v>297.5</v>
      </c>
      <c r="K113" s="74"/>
      <c r="L113" s="100">
        <v>297.5</v>
      </c>
      <c r="M113" s="74"/>
      <c r="N113" s="100">
        <v>297.5</v>
      </c>
      <c r="O113" s="74"/>
      <c r="P113" s="70">
        <f t="shared" si="72"/>
        <v>171.09</v>
      </c>
      <c r="Q113" s="70">
        <f t="shared" si="71"/>
        <v>235.34530496005064</v>
      </c>
      <c r="R113" s="71" t="e">
        <f>#REF!-F113</f>
        <v>#REF!</v>
      </c>
      <c r="S113" s="71" t="e">
        <f>#REF!/F113*100</f>
        <v>#REF!</v>
      </c>
      <c r="T113" s="70" t="e">
        <f>L113-#REF!</f>
        <v>#REF!</v>
      </c>
      <c r="U113" s="70" t="e">
        <f>+L113/#REF!*100</f>
        <v>#REF!</v>
      </c>
      <c r="V113" s="70">
        <f t="shared" si="73"/>
        <v>0</v>
      </c>
      <c r="W113" s="70">
        <f t="shared" si="74"/>
        <v>100</v>
      </c>
    </row>
    <row r="114" spans="1:23" hidden="1" outlineLevel="1">
      <c r="A114" s="60"/>
      <c r="B114" s="81" t="s">
        <v>128</v>
      </c>
      <c r="C114" s="73">
        <v>2224</v>
      </c>
      <c r="D114" s="99"/>
      <c r="E114" s="74"/>
      <c r="F114" s="74">
        <v>0</v>
      </c>
      <c r="G114" s="74"/>
      <c r="H114" s="74"/>
      <c r="I114" s="74"/>
      <c r="J114" s="74">
        <v>0</v>
      </c>
      <c r="K114" s="74"/>
      <c r="L114" s="74">
        <v>0</v>
      </c>
      <c r="M114" s="74"/>
      <c r="N114" s="74">
        <v>0</v>
      </c>
      <c r="O114" s="74"/>
      <c r="P114" s="70">
        <f t="shared" si="72"/>
        <v>0</v>
      </c>
      <c r="Q114" s="70" t="e">
        <f t="shared" si="71"/>
        <v>#DIV/0!</v>
      </c>
      <c r="R114" s="71" t="e">
        <f>#REF!-F114</f>
        <v>#REF!</v>
      </c>
      <c r="S114" s="71" t="e">
        <f>#REF!/F114*100</f>
        <v>#REF!</v>
      </c>
      <c r="T114" s="70" t="e">
        <f>L114-#REF!</f>
        <v>#REF!</v>
      </c>
      <c r="U114" s="70" t="e">
        <f>+L114/#REF!*100</f>
        <v>#REF!</v>
      </c>
      <c r="V114" s="70">
        <f t="shared" si="73"/>
        <v>0</v>
      </c>
      <c r="W114" s="70" t="e">
        <f t="shared" si="74"/>
        <v>#DIV/0!</v>
      </c>
    </row>
    <row r="115" spans="1:23" hidden="1" outlineLevel="1">
      <c r="A115" s="60"/>
      <c r="B115" s="81" t="s">
        <v>123</v>
      </c>
      <c r="C115" s="73">
        <v>2225</v>
      </c>
      <c r="D115" s="99"/>
      <c r="E115" s="74"/>
      <c r="F115" s="74">
        <v>0</v>
      </c>
      <c r="G115" s="74"/>
      <c r="H115" s="74"/>
      <c r="I115" s="74"/>
      <c r="J115" s="74">
        <v>0</v>
      </c>
      <c r="K115" s="74"/>
      <c r="L115" s="74">
        <v>0</v>
      </c>
      <c r="M115" s="74"/>
      <c r="N115" s="74">
        <v>0</v>
      </c>
      <c r="O115" s="74"/>
      <c r="P115" s="70">
        <f t="shared" si="72"/>
        <v>0</v>
      </c>
      <c r="Q115" s="70" t="e">
        <f t="shared" si="71"/>
        <v>#DIV/0!</v>
      </c>
      <c r="R115" s="71" t="e">
        <f>#REF!-F115</f>
        <v>#REF!</v>
      </c>
      <c r="S115" s="71" t="e">
        <f>#REF!/F115*100</f>
        <v>#REF!</v>
      </c>
      <c r="T115" s="70" t="e">
        <f>L115-#REF!</f>
        <v>#REF!</v>
      </c>
      <c r="U115" s="70" t="e">
        <f>+L115/#REF!*100</f>
        <v>#REF!</v>
      </c>
      <c r="V115" s="70">
        <f t="shared" si="73"/>
        <v>0</v>
      </c>
      <c r="W115" s="70" t="e">
        <f t="shared" si="74"/>
        <v>#DIV/0!</v>
      </c>
    </row>
    <row r="116" spans="1:23" ht="12" hidden="1" customHeight="1" outlineLevel="1">
      <c r="A116" s="60"/>
      <c r="B116" s="81" t="s">
        <v>124</v>
      </c>
      <c r="C116" s="73">
        <v>2231</v>
      </c>
      <c r="D116" s="99"/>
      <c r="E116" s="74"/>
      <c r="F116" s="74">
        <v>0</v>
      </c>
      <c r="G116" s="74"/>
      <c r="H116" s="74"/>
      <c r="I116" s="74"/>
      <c r="J116" s="74">
        <v>0</v>
      </c>
      <c r="K116" s="74"/>
      <c r="L116" s="74">
        <v>0</v>
      </c>
      <c r="M116" s="74"/>
      <c r="N116" s="74">
        <v>0</v>
      </c>
      <c r="O116" s="74"/>
      <c r="P116" s="70">
        <f t="shared" si="72"/>
        <v>0</v>
      </c>
      <c r="Q116" s="70" t="e">
        <f t="shared" si="71"/>
        <v>#DIV/0!</v>
      </c>
      <c r="R116" s="71" t="e">
        <f>#REF!-F116</f>
        <v>#REF!</v>
      </c>
      <c r="S116" s="71" t="e">
        <f>#REF!/F116*100</f>
        <v>#REF!</v>
      </c>
      <c r="T116" s="70" t="e">
        <f>L116-#REF!</f>
        <v>#REF!</v>
      </c>
      <c r="U116" s="70" t="e">
        <f>+L116/#REF!*100</f>
        <v>#REF!</v>
      </c>
      <c r="V116" s="70">
        <f t="shared" si="73"/>
        <v>0</v>
      </c>
      <c r="W116" s="70" t="e">
        <f t="shared" si="74"/>
        <v>#DIV/0!</v>
      </c>
    </row>
    <row r="117" spans="1:23" ht="13.5" hidden="1" customHeight="1" outlineLevel="1">
      <c r="A117" s="60"/>
      <c r="B117" s="81" t="s">
        <v>96</v>
      </c>
      <c r="C117" s="73">
        <v>22311100</v>
      </c>
      <c r="D117" s="99"/>
      <c r="E117" s="74"/>
      <c r="F117" s="74">
        <v>0</v>
      </c>
      <c r="G117" s="74"/>
      <c r="H117" s="74"/>
      <c r="I117" s="74"/>
      <c r="J117" s="74">
        <v>0</v>
      </c>
      <c r="K117" s="74"/>
      <c r="L117" s="74">
        <v>0</v>
      </c>
      <c r="M117" s="74"/>
      <c r="N117" s="74">
        <v>0</v>
      </c>
      <c r="O117" s="74"/>
      <c r="P117" s="70">
        <f t="shared" si="72"/>
        <v>0</v>
      </c>
      <c r="Q117" s="70" t="e">
        <f t="shared" si="71"/>
        <v>#DIV/0!</v>
      </c>
      <c r="R117" s="71" t="e">
        <f>#REF!-F117</f>
        <v>#REF!</v>
      </c>
      <c r="S117" s="71" t="e">
        <f>#REF!/F117*100</f>
        <v>#REF!</v>
      </c>
      <c r="T117" s="70" t="e">
        <f>L117-#REF!</f>
        <v>#REF!</v>
      </c>
      <c r="U117" s="70" t="e">
        <f>+L117/#REF!*100</f>
        <v>#REF!</v>
      </c>
      <c r="V117" s="70">
        <f t="shared" si="73"/>
        <v>0</v>
      </c>
      <c r="W117" s="70" t="e">
        <f t="shared" si="74"/>
        <v>#DIV/0!</v>
      </c>
    </row>
    <row r="118" spans="1:23" ht="13.5" hidden="1" customHeight="1" outlineLevel="1">
      <c r="A118" s="60"/>
      <c r="B118" s="81" t="s">
        <v>97</v>
      </c>
      <c r="C118" s="73">
        <v>22311200</v>
      </c>
      <c r="D118" s="99"/>
      <c r="E118" s="74"/>
      <c r="F118" s="74">
        <v>0</v>
      </c>
      <c r="G118" s="74"/>
      <c r="H118" s="74"/>
      <c r="I118" s="74"/>
      <c r="J118" s="74">
        <v>0</v>
      </c>
      <c r="K118" s="74"/>
      <c r="L118" s="74">
        <v>0</v>
      </c>
      <c r="M118" s="74"/>
      <c r="N118" s="74">
        <v>0</v>
      </c>
      <c r="O118" s="74"/>
      <c r="P118" s="70">
        <f t="shared" si="72"/>
        <v>0</v>
      </c>
      <c r="Q118" s="70" t="e">
        <f t="shared" si="71"/>
        <v>#DIV/0!</v>
      </c>
      <c r="R118" s="71" t="e">
        <f>#REF!-F118</f>
        <v>#REF!</v>
      </c>
      <c r="S118" s="71" t="e">
        <f>#REF!/F118*100</f>
        <v>#REF!</v>
      </c>
      <c r="T118" s="70" t="e">
        <f>L118-#REF!</f>
        <v>#REF!</v>
      </c>
      <c r="U118" s="70" t="e">
        <f>+L118/#REF!*100</f>
        <v>#REF!</v>
      </c>
      <c r="V118" s="70">
        <f t="shared" si="73"/>
        <v>0</v>
      </c>
      <c r="W118" s="70" t="e">
        <f t="shared" si="74"/>
        <v>#DIV/0!</v>
      </c>
    </row>
    <row r="119" spans="1:23" ht="13.5" hidden="1" customHeight="1" outlineLevel="1">
      <c r="A119" s="60"/>
      <c r="B119" s="81" t="s">
        <v>98</v>
      </c>
      <c r="C119" s="73">
        <v>22311300</v>
      </c>
      <c r="D119" s="99"/>
      <c r="E119" s="74"/>
      <c r="F119" s="74">
        <v>0</v>
      </c>
      <c r="G119" s="74"/>
      <c r="H119" s="74"/>
      <c r="I119" s="74"/>
      <c r="J119" s="74">
        <v>0</v>
      </c>
      <c r="K119" s="74"/>
      <c r="L119" s="74">
        <v>0</v>
      </c>
      <c r="M119" s="74"/>
      <c r="N119" s="74">
        <v>0</v>
      </c>
      <c r="O119" s="74"/>
      <c r="P119" s="70">
        <f t="shared" si="72"/>
        <v>0</v>
      </c>
      <c r="Q119" s="70" t="e">
        <f t="shared" si="71"/>
        <v>#DIV/0!</v>
      </c>
      <c r="R119" s="71" t="e">
        <f>#REF!-F119</f>
        <v>#REF!</v>
      </c>
      <c r="S119" s="71" t="e">
        <f>#REF!/F119*100</f>
        <v>#REF!</v>
      </c>
      <c r="T119" s="70" t="e">
        <f>L119-#REF!</f>
        <v>#REF!</v>
      </c>
      <c r="U119" s="70" t="e">
        <f>+L119/#REF!*100</f>
        <v>#REF!</v>
      </c>
      <c r="V119" s="70">
        <f t="shared" si="73"/>
        <v>0</v>
      </c>
      <c r="W119" s="70" t="e">
        <f t="shared" si="74"/>
        <v>#DIV/0!</v>
      </c>
    </row>
    <row r="120" spans="1:23" hidden="1" outlineLevel="1">
      <c r="A120" s="60"/>
      <c r="B120" s="81" t="s">
        <v>99</v>
      </c>
      <c r="C120" s="73">
        <v>22311400</v>
      </c>
      <c r="D120" s="99"/>
      <c r="E120" s="74"/>
      <c r="F120" s="74">
        <v>0</v>
      </c>
      <c r="G120" s="74"/>
      <c r="H120" s="74"/>
      <c r="I120" s="74"/>
      <c r="J120" s="74">
        <v>0</v>
      </c>
      <c r="K120" s="74"/>
      <c r="L120" s="74">
        <v>0</v>
      </c>
      <c r="M120" s="74"/>
      <c r="N120" s="74">
        <v>0</v>
      </c>
      <c r="O120" s="74"/>
      <c r="P120" s="70">
        <f t="shared" si="72"/>
        <v>0</v>
      </c>
      <c r="Q120" s="70" t="e">
        <f t="shared" si="71"/>
        <v>#DIV/0!</v>
      </c>
      <c r="R120" s="71" t="e">
        <f>#REF!-F120</f>
        <v>#REF!</v>
      </c>
      <c r="S120" s="71" t="e">
        <f>#REF!/F120*100</f>
        <v>#REF!</v>
      </c>
      <c r="T120" s="70" t="e">
        <f>L120-#REF!</f>
        <v>#REF!</v>
      </c>
      <c r="U120" s="70" t="e">
        <f>+L120/#REF!*100</f>
        <v>#REF!</v>
      </c>
      <c r="V120" s="70">
        <f t="shared" si="73"/>
        <v>0</v>
      </c>
      <c r="W120" s="70" t="e">
        <f t="shared" si="74"/>
        <v>#DIV/0!</v>
      </c>
    </row>
    <row r="121" spans="1:23" hidden="1" outlineLevel="1">
      <c r="A121" s="60"/>
      <c r="B121" s="81" t="s">
        <v>100</v>
      </c>
      <c r="C121" s="73">
        <v>2235</v>
      </c>
      <c r="D121" s="99"/>
      <c r="E121" s="74"/>
      <c r="F121" s="74">
        <v>0</v>
      </c>
      <c r="G121" s="74"/>
      <c r="H121" s="74"/>
      <c r="I121" s="74"/>
      <c r="J121" s="74">
        <v>0</v>
      </c>
      <c r="K121" s="74"/>
      <c r="L121" s="74">
        <v>0</v>
      </c>
      <c r="M121" s="74"/>
      <c r="N121" s="74">
        <v>0</v>
      </c>
      <c r="O121" s="74"/>
      <c r="P121" s="70">
        <f t="shared" si="72"/>
        <v>0</v>
      </c>
      <c r="Q121" s="70" t="e">
        <f t="shared" si="71"/>
        <v>#DIV/0!</v>
      </c>
      <c r="R121" s="71" t="e">
        <f>#REF!-F121</f>
        <v>#REF!</v>
      </c>
      <c r="S121" s="71" t="e">
        <f>#REF!/F121*100</f>
        <v>#REF!</v>
      </c>
      <c r="T121" s="70" t="e">
        <f>L121-#REF!</f>
        <v>#REF!</v>
      </c>
      <c r="U121" s="70" t="e">
        <f>+L121/#REF!*100</f>
        <v>#REF!</v>
      </c>
      <c r="V121" s="70">
        <f t="shared" si="73"/>
        <v>0</v>
      </c>
      <c r="W121" s="70" t="e">
        <f t="shared" si="74"/>
        <v>#DIV/0!</v>
      </c>
    </row>
    <row r="122" spans="1:23" hidden="1" outlineLevel="1">
      <c r="A122" s="60"/>
      <c r="B122" s="72" t="s">
        <v>101</v>
      </c>
      <c r="C122" s="73">
        <v>2511</v>
      </c>
      <c r="D122" s="99"/>
      <c r="E122" s="74"/>
      <c r="F122" s="74">
        <v>0</v>
      </c>
      <c r="G122" s="74"/>
      <c r="H122" s="74"/>
      <c r="I122" s="74"/>
      <c r="J122" s="74">
        <v>0</v>
      </c>
      <c r="K122" s="74"/>
      <c r="L122" s="74">
        <v>0</v>
      </c>
      <c r="M122" s="74"/>
      <c r="N122" s="74">
        <v>0</v>
      </c>
      <c r="O122" s="74"/>
      <c r="P122" s="70">
        <f t="shared" si="72"/>
        <v>0</v>
      </c>
      <c r="Q122" s="70" t="e">
        <f t="shared" si="71"/>
        <v>#DIV/0!</v>
      </c>
      <c r="R122" s="71" t="e">
        <f>#REF!-F122</f>
        <v>#REF!</v>
      </c>
      <c r="S122" s="71" t="e">
        <f>#REF!/F122*100</f>
        <v>#REF!</v>
      </c>
      <c r="T122" s="70" t="e">
        <f>L122-#REF!</f>
        <v>#REF!</v>
      </c>
      <c r="U122" s="70" t="e">
        <f>+L122/#REF!*100</f>
        <v>#REF!</v>
      </c>
      <c r="V122" s="70">
        <f t="shared" si="73"/>
        <v>0</v>
      </c>
      <c r="W122" s="70" t="e">
        <f t="shared" si="74"/>
        <v>#DIV/0!</v>
      </c>
    </row>
    <row r="123" spans="1:23" hidden="1" outlineLevel="1">
      <c r="A123" s="60"/>
      <c r="B123" s="72" t="s">
        <v>102</v>
      </c>
      <c r="C123" s="73">
        <v>2512</v>
      </c>
      <c r="D123" s="99"/>
      <c r="E123" s="74"/>
      <c r="F123" s="74">
        <v>0</v>
      </c>
      <c r="G123" s="74"/>
      <c r="H123" s="74"/>
      <c r="I123" s="74"/>
      <c r="J123" s="74">
        <v>0</v>
      </c>
      <c r="K123" s="74"/>
      <c r="L123" s="74">
        <v>0</v>
      </c>
      <c r="M123" s="74"/>
      <c r="N123" s="74">
        <v>0</v>
      </c>
      <c r="O123" s="74"/>
      <c r="P123" s="70">
        <f t="shared" si="72"/>
        <v>0</v>
      </c>
      <c r="Q123" s="70" t="e">
        <f t="shared" si="71"/>
        <v>#DIV/0!</v>
      </c>
      <c r="R123" s="71" t="e">
        <f>#REF!-F123</f>
        <v>#REF!</v>
      </c>
      <c r="S123" s="71" t="e">
        <f>#REF!/F123*100</f>
        <v>#REF!</v>
      </c>
      <c r="T123" s="70" t="e">
        <f>L123-#REF!</f>
        <v>#REF!</v>
      </c>
      <c r="U123" s="70" t="e">
        <f>+L123/#REF!*100</f>
        <v>#REF!</v>
      </c>
      <c r="V123" s="70">
        <f t="shared" si="73"/>
        <v>0</v>
      </c>
      <c r="W123" s="70" t="e">
        <f t="shared" si="74"/>
        <v>#DIV/0!</v>
      </c>
    </row>
    <row r="124" spans="1:23" hidden="1" outlineLevel="1">
      <c r="A124" s="60"/>
      <c r="B124" s="72" t="s">
        <v>129</v>
      </c>
      <c r="C124" s="73">
        <v>2521</v>
      </c>
      <c r="D124" s="99"/>
      <c r="E124" s="74"/>
      <c r="F124" s="74">
        <v>0</v>
      </c>
      <c r="G124" s="74"/>
      <c r="H124" s="74"/>
      <c r="I124" s="74"/>
      <c r="J124" s="74">
        <v>0</v>
      </c>
      <c r="K124" s="74"/>
      <c r="L124" s="74">
        <v>0</v>
      </c>
      <c r="M124" s="74"/>
      <c r="N124" s="74">
        <v>0</v>
      </c>
      <c r="O124" s="74"/>
      <c r="P124" s="70">
        <f t="shared" si="72"/>
        <v>0</v>
      </c>
      <c r="Q124" s="70" t="e">
        <f t="shared" si="71"/>
        <v>#DIV/0!</v>
      </c>
      <c r="R124" s="71" t="e">
        <f>#REF!-F124</f>
        <v>#REF!</v>
      </c>
      <c r="S124" s="71" t="e">
        <f>#REF!/F124*100</f>
        <v>#REF!</v>
      </c>
      <c r="T124" s="70" t="e">
        <f>L124-#REF!</f>
        <v>#REF!</v>
      </c>
      <c r="U124" s="70" t="e">
        <f>+L124/#REF!*100</f>
        <v>#REF!</v>
      </c>
      <c r="V124" s="70">
        <f t="shared" si="73"/>
        <v>0</v>
      </c>
      <c r="W124" s="70" t="e">
        <f t="shared" si="74"/>
        <v>#DIV/0!</v>
      </c>
    </row>
    <row r="125" spans="1:23" ht="25.5" outlineLevel="1">
      <c r="A125" s="60"/>
      <c r="B125" s="85" t="s">
        <v>104</v>
      </c>
      <c r="C125" s="73">
        <v>2721</v>
      </c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0">
        <f t="shared" si="72"/>
        <v>0</v>
      </c>
      <c r="Q125" s="70" t="e">
        <f t="shared" ref="Q125:Q188" si="83">+F125/D125*100</f>
        <v>#DIV/0!</v>
      </c>
      <c r="R125" s="71" t="e">
        <f>#REF!-F125</f>
        <v>#REF!</v>
      </c>
      <c r="S125" s="71" t="e">
        <f>#REF!/F125*100</f>
        <v>#REF!</v>
      </c>
      <c r="T125" s="70" t="e">
        <f>L125-#REF!</f>
        <v>#REF!</v>
      </c>
      <c r="U125" s="70" t="e">
        <f>+L125/#REF!*100</f>
        <v>#REF!</v>
      </c>
      <c r="V125" s="70">
        <f t="shared" si="73"/>
        <v>0</v>
      </c>
      <c r="W125" s="70" t="e">
        <f t="shared" si="74"/>
        <v>#DIV/0!</v>
      </c>
    </row>
    <row r="126" spans="1:23" outlineLevel="1">
      <c r="A126" s="60"/>
      <c r="B126" s="87" t="s">
        <v>107</v>
      </c>
      <c r="C126" s="73">
        <v>2823</v>
      </c>
      <c r="D126" s="99"/>
      <c r="E126" s="74"/>
      <c r="F126" s="74">
        <v>10</v>
      </c>
      <c r="G126" s="74"/>
      <c r="H126" s="74">
        <v>10</v>
      </c>
      <c r="I126" s="74"/>
      <c r="J126" s="74">
        <v>10</v>
      </c>
      <c r="K126" s="74"/>
      <c r="L126" s="74">
        <v>10</v>
      </c>
      <c r="M126" s="74"/>
      <c r="N126" s="74">
        <v>10</v>
      </c>
      <c r="O126" s="74"/>
      <c r="P126" s="70">
        <f t="shared" ref="P126:P189" si="84">F126-D126</f>
        <v>10</v>
      </c>
      <c r="Q126" s="70" t="e">
        <f t="shared" si="83"/>
        <v>#DIV/0!</v>
      </c>
      <c r="R126" s="71" t="e">
        <f>#REF!-F126</f>
        <v>#REF!</v>
      </c>
      <c r="S126" s="71" t="e">
        <f>#REF!/F126*100</f>
        <v>#REF!</v>
      </c>
      <c r="T126" s="70" t="e">
        <f>L126-#REF!</f>
        <v>#REF!</v>
      </c>
      <c r="U126" s="70" t="e">
        <f>+L126/#REF!*100</f>
        <v>#REF!</v>
      </c>
      <c r="V126" s="70">
        <f t="shared" ref="V126:V189" si="85">N126-L126</f>
        <v>0</v>
      </c>
      <c r="W126" s="70">
        <f t="shared" ref="W126:W189" si="86">+N126/L126*100</f>
        <v>100</v>
      </c>
    </row>
    <row r="127" spans="1:23" outlineLevel="1">
      <c r="A127" s="60"/>
      <c r="B127" s="76" t="s">
        <v>108</v>
      </c>
      <c r="C127" s="73">
        <v>2824</v>
      </c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0">
        <f t="shared" si="84"/>
        <v>0</v>
      </c>
      <c r="Q127" s="70" t="e">
        <f t="shared" si="83"/>
        <v>#DIV/0!</v>
      </c>
      <c r="R127" s="71" t="e">
        <f>#REF!-F127</f>
        <v>#REF!</v>
      </c>
      <c r="S127" s="71" t="e">
        <f>#REF!/F127*100</f>
        <v>#REF!</v>
      </c>
      <c r="T127" s="70" t="e">
        <f>L127-#REF!</f>
        <v>#REF!</v>
      </c>
      <c r="U127" s="70" t="e">
        <f>+L127/#REF!*100</f>
        <v>#REF!</v>
      </c>
      <c r="V127" s="70">
        <f t="shared" si="85"/>
        <v>0</v>
      </c>
      <c r="W127" s="70" t="e">
        <f t="shared" si="86"/>
        <v>#DIV/0!</v>
      </c>
    </row>
    <row r="128" spans="1:23" outlineLevel="1">
      <c r="A128" s="60"/>
      <c r="B128" s="88" t="s">
        <v>109</v>
      </c>
      <c r="C128" s="73"/>
      <c r="D128" s="67">
        <f>SUM(D129:D131)</f>
        <v>68</v>
      </c>
      <c r="E128" s="67">
        <f t="shared" ref="E128:G128" si="87">SUM(E129:E131)</f>
        <v>0</v>
      </c>
      <c r="F128" s="67">
        <f t="shared" si="87"/>
        <v>50</v>
      </c>
      <c r="G128" s="67">
        <f t="shared" si="87"/>
        <v>0</v>
      </c>
      <c r="H128" s="67">
        <f>SUM(H129:H131)</f>
        <v>48.5</v>
      </c>
      <c r="I128" s="67">
        <f>SUM(I129:I131)</f>
        <v>0</v>
      </c>
      <c r="J128" s="67">
        <f t="shared" ref="J128:K128" si="88">SUM(J129:J131)</f>
        <v>0</v>
      </c>
      <c r="K128" s="67">
        <f t="shared" si="88"/>
        <v>0</v>
      </c>
      <c r="L128" s="67">
        <f t="shared" ref="L128:M128" si="89">SUM(L129:L131)</f>
        <v>0</v>
      </c>
      <c r="M128" s="67">
        <f t="shared" si="89"/>
        <v>0</v>
      </c>
      <c r="N128" s="67">
        <f t="shared" ref="N128:O128" si="90">SUM(N129:N131)</f>
        <v>0</v>
      </c>
      <c r="O128" s="67">
        <f t="shared" si="90"/>
        <v>0</v>
      </c>
      <c r="P128" s="70">
        <f t="shared" si="84"/>
        <v>-18</v>
      </c>
      <c r="Q128" s="70">
        <f t="shared" si="83"/>
        <v>73.529411764705884</v>
      </c>
      <c r="R128" s="71" t="e">
        <f>#REF!-F128</f>
        <v>#REF!</v>
      </c>
      <c r="S128" s="71" t="e">
        <f>#REF!/F128*100</f>
        <v>#REF!</v>
      </c>
      <c r="T128" s="70" t="e">
        <f>L128-#REF!</f>
        <v>#REF!</v>
      </c>
      <c r="U128" s="70" t="e">
        <f>+L128/#REF!*100</f>
        <v>#REF!</v>
      </c>
      <c r="V128" s="70">
        <f t="shared" si="85"/>
        <v>0</v>
      </c>
      <c r="W128" s="70" t="e">
        <f t="shared" si="86"/>
        <v>#DIV/0!</v>
      </c>
    </row>
    <row r="129" spans="1:24" outlineLevel="1">
      <c r="A129" s="60"/>
      <c r="B129" s="72" t="s">
        <v>110</v>
      </c>
      <c r="C129" s="73">
        <v>3111</v>
      </c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0">
        <f t="shared" si="84"/>
        <v>0</v>
      </c>
      <c r="Q129" s="70" t="e">
        <f t="shared" si="83"/>
        <v>#DIV/0!</v>
      </c>
      <c r="R129" s="71" t="e">
        <f>#REF!-F129</f>
        <v>#REF!</v>
      </c>
      <c r="S129" s="71" t="e">
        <f>#REF!/F129*100</f>
        <v>#REF!</v>
      </c>
      <c r="T129" s="70" t="e">
        <f>L129-#REF!</f>
        <v>#REF!</v>
      </c>
      <c r="U129" s="70" t="e">
        <f>+L129/#REF!*100</f>
        <v>#REF!</v>
      </c>
      <c r="V129" s="70">
        <f t="shared" si="85"/>
        <v>0</v>
      </c>
      <c r="W129" s="70" t="e">
        <f t="shared" si="86"/>
        <v>#DIV/0!</v>
      </c>
    </row>
    <row r="130" spans="1:24" outlineLevel="1">
      <c r="A130" s="60"/>
      <c r="B130" s="72" t="s">
        <v>111</v>
      </c>
      <c r="C130" s="73">
        <v>3112</v>
      </c>
      <c r="D130" s="74">
        <v>68</v>
      </c>
      <c r="E130" s="74"/>
      <c r="F130" s="74">
        <v>50</v>
      </c>
      <c r="G130" s="74"/>
      <c r="H130" s="74">
        <v>48.5</v>
      </c>
      <c r="I130" s="74"/>
      <c r="J130" s="74"/>
      <c r="K130" s="74"/>
      <c r="L130" s="74"/>
      <c r="M130" s="74"/>
      <c r="N130" s="74"/>
      <c r="O130" s="74"/>
      <c r="P130" s="70">
        <f t="shared" si="84"/>
        <v>-18</v>
      </c>
      <c r="Q130" s="70">
        <f t="shared" si="83"/>
        <v>73.529411764705884</v>
      </c>
      <c r="R130" s="71" t="e">
        <f>#REF!-F130</f>
        <v>#REF!</v>
      </c>
      <c r="S130" s="71" t="e">
        <f>#REF!/F130*100</f>
        <v>#REF!</v>
      </c>
      <c r="T130" s="70" t="e">
        <f>L130-#REF!</f>
        <v>#REF!</v>
      </c>
      <c r="U130" s="70" t="e">
        <f>+L130/#REF!*100</f>
        <v>#REF!</v>
      </c>
      <c r="V130" s="70">
        <f t="shared" si="85"/>
        <v>0</v>
      </c>
      <c r="W130" s="70" t="e">
        <f t="shared" si="86"/>
        <v>#DIV/0!</v>
      </c>
    </row>
    <row r="131" spans="1:24" outlineLevel="1">
      <c r="A131" s="60"/>
      <c r="B131" s="72" t="s">
        <v>126</v>
      </c>
      <c r="C131" s="73">
        <v>3113</v>
      </c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0">
        <f t="shared" si="84"/>
        <v>0</v>
      </c>
      <c r="Q131" s="70" t="e">
        <f t="shared" si="83"/>
        <v>#DIV/0!</v>
      </c>
      <c r="R131" s="71" t="e">
        <f>#REF!-F131</f>
        <v>#REF!</v>
      </c>
      <c r="S131" s="71" t="e">
        <f>#REF!/F131*100</f>
        <v>#REF!</v>
      </c>
      <c r="T131" s="70" t="e">
        <f>L131-#REF!</f>
        <v>#REF!</v>
      </c>
      <c r="U131" s="70" t="e">
        <f>+L131/#REF!*100</f>
        <v>#REF!</v>
      </c>
      <c r="V131" s="70">
        <f t="shared" si="85"/>
        <v>0</v>
      </c>
      <c r="W131" s="70" t="e">
        <f t="shared" si="86"/>
        <v>#DIV/0!</v>
      </c>
    </row>
    <row r="132" spans="1:24" outlineLevel="1">
      <c r="A132" s="60"/>
      <c r="B132" s="104"/>
      <c r="C132" s="105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0">
        <f t="shared" si="84"/>
        <v>0</v>
      </c>
      <c r="Q132" s="70" t="e">
        <f t="shared" si="83"/>
        <v>#DIV/0!</v>
      </c>
      <c r="R132" s="71" t="e">
        <f>#REF!-F132</f>
        <v>#REF!</v>
      </c>
      <c r="S132" s="71" t="e">
        <f>#REF!/F132*100</f>
        <v>#REF!</v>
      </c>
      <c r="T132" s="70" t="e">
        <f>L132-#REF!</f>
        <v>#REF!</v>
      </c>
      <c r="U132" s="70" t="e">
        <f>+L132/#REF!*100</f>
        <v>#REF!</v>
      </c>
      <c r="V132" s="70">
        <f t="shared" si="85"/>
        <v>0</v>
      </c>
      <c r="W132" s="70" t="e">
        <f t="shared" si="86"/>
        <v>#DIV/0!</v>
      </c>
    </row>
    <row r="133" spans="1:24" outlineLevel="1">
      <c r="A133" s="60">
        <v>3</v>
      </c>
      <c r="B133" s="106" t="s">
        <v>130</v>
      </c>
      <c r="C133" s="78">
        <v>70111</v>
      </c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0">
        <f t="shared" si="84"/>
        <v>0</v>
      </c>
      <c r="Q133" s="70" t="e">
        <f t="shared" si="83"/>
        <v>#DIV/0!</v>
      </c>
      <c r="R133" s="71" t="e">
        <f>#REF!-F133</f>
        <v>#REF!</v>
      </c>
      <c r="S133" s="71" t="e">
        <f>#REF!/F133*100</f>
        <v>#REF!</v>
      </c>
      <c r="T133" s="70" t="e">
        <f>L133-#REF!</f>
        <v>#REF!</v>
      </c>
      <c r="U133" s="70" t="e">
        <f>+L133/#REF!*100</f>
        <v>#REF!</v>
      </c>
      <c r="V133" s="70">
        <f t="shared" si="85"/>
        <v>0</v>
      </c>
      <c r="W133" s="70" t="e">
        <f t="shared" si="86"/>
        <v>#DIV/0!</v>
      </c>
    </row>
    <row r="134" spans="1:24" outlineLevel="1">
      <c r="A134" s="60"/>
      <c r="B134" s="107" t="s">
        <v>117</v>
      </c>
      <c r="C134" s="97"/>
      <c r="D134" s="67">
        <f>SUM(D135:D141,D146:D163)-D152</f>
        <v>8658.1910000000007</v>
      </c>
      <c r="E134" s="67"/>
      <c r="F134" s="67">
        <f>SUM(F135:F141,F146:F164)-F152</f>
        <v>9023.6</v>
      </c>
      <c r="G134" s="67"/>
      <c r="H134" s="67">
        <f>SUM(H135:H141,H146:H164)-H152</f>
        <v>9024.6</v>
      </c>
      <c r="I134" s="67"/>
      <c r="J134" s="67">
        <f>SUM(J135:J141,J146:J164)-J152</f>
        <v>12367.839999999998</v>
      </c>
      <c r="K134" s="67"/>
      <c r="L134" s="67">
        <f>SUM(L135:L141,L146:L163)-L152</f>
        <v>12582.839999999998</v>
      </c>
      <c r="M134" s="67"/>
      <c r="N134" s="67">
        <f>SUM(N135:N141,N146:N163)-N152</f>
        <v>15992</v>
      </c>
      <c r="O134" s="67"/>
      <c r="P134" s="70">
        <f t="shared" si="84"/>
        <v>365.40899999999965</v>
      </c>
      <c r="Q134" s="70">
        <f t="shared" si="83"/>
        <v>104.22038506658029</v>
      </c>
      <c r="R134" s="71" t="e">
        <f>#REF!-F134</f>
        <v>#REF!</v>
      </c>
      <c r="S134" s="71" t="e">
        <f>#REF!/F134*100</f>
        <v>#REF!</v>
      </c>
      <c r="T134" s="70" t="e">
        <f>L134-#REF!</f>
        <v>#REF!</v>
      </c>
      <c r="U134" s="70" t="e">
        <f>+L134/#REF!*100</f>
        <v>#REF!</v>
      </c>
      <c r="V134" s="70">
        <f t="shared" si="85"/>
        <v>3409.1600000000017</v>
      </c>
      <c r="W134" s="70">
        <f t="shared" si="86"/>
        <v>127.09372446919775</v>
      </c>
      <c r="X134" s="75"/>
    </row>
    <row r="135" spans="1:24" outlineLevel="1">
      <c r="A135" s="60"/>
      <c r="B135" s="72" t="s">
        <v>77</v>
      </c>
      <c r="C135" s="73">
        <v>2111</v>
      </c>
      <c r="D135" s="99">
        <v>6980.6</v>
      </c>
      <c r="E135" s="74"/>
      <c r="F135" s="74">
        <v>7378.3</v>
      </c>
      <c r="G135" s="74"/>
      <c r="H135" s="74">
        <v>7378.3</v>
      </c>
      <c r="I135" s="74"/>
      <c r="J135" s="74">
        <f>7378.3*1.4</f>
        <v>10329.619999999999</v>
      </c>
      <c r="K135" s="74"/>
      <c r="L135" s="74">
        <f>7378.3*1.4</f>
        <v>10329.619999999999</v>
      </c>
      <c r="M135" s="74"/>
      <c r="N135" s="74">
        <v>12551</v>
      </c>
      <c r="O135" s="74"/>
      <c r="P135" s="70">
        <f t="shared" si="84"/>
        <v>397.69999999999982</v>
      </c>
      <c r="Q135" s="70">
        <f t="shared" si="83"/>
        <v>105.69721800418301</v>
      </c>
      <c r="R135" s="71" t="e">
        <f>#REF!-F135</f>
        <v>#REF!</v>
      </c>
      <c r="S135" s="71" t="e">
        <f>#REF!/F135*100</f>
        <v>#REF!</v>
      </c>
      <c r="T135" s="70" t="e">
        <f>L135-#REF!</f>
        <v>#REF!</v>
      </c>
      <c r="U135" s="70" t="e">
        <f>+L135/#REF!*100</f>
        <v>#REF!</v>
      </c>
      <c r="V135" s="70">
        <f t="shared" si="85"/>
        <v>2221.380000000001</v>
      </c>
      <c r="W135" s="70">
        <f t="shared" si="86"/>
        <v>121.50495371562555</v>
      </c>
      <c r="X135" s="75"/>
    </row>
    <row r="136" spans="1:24" ht="13.5" customHeight="1" outlineLevel="1">
      <c r="A136" s="60"/>
      <c r="B136" s="72" t="s">
        <v>118</v>
      </c>
      <c r="C136" s="73">
        <v>2121</v>
      </c>
      <c r="D136" s="99">
        <v>932.8</v>
      </c>
      <c r="E136" s="74"/>
      <c r="F136" s="100">
        <v>982.3</v>
      </c>
      <c r="G136" s="74"/>
      <c r="H136" s="100">
        <v>983.3</v>
      </c>
      <c r="I136" s="74"/>
      <c r="J136" s="100">
        <f>982.3*1.4</f>
        <v>1375.2199999999998</v>
      </c>
      <c r="K136" s="74"/>
      <c r="L136" s="100">
        <f>982.3*1.4</f>
        <v>1375.2199999999998</v>
      </c>
      <c r="M136" s="74"/>
      <c r="N136" s="100">
        <v>1874</v>
      </c>
      <c r="O136" s="74"/>
      <c r="P136" s="70">
        <f t="shared" si="84"/>
        <v>49.5</v>
      </c>
      <c r="Q136" s="70">
        <f t="shared" si="83"/>
        <v>105.30660377358491</v>
      </c>
      <c r="R136" s="71" t="e">
        <f>#REF!-F136</f>
        <v>#REF!</v>
      </c>
      <c r="S136" s="71" t="e">
        <f>#REF!/F136*100</f>
        <v>#REF!</v>
      </c>
      <c r="T136" s="70" t="e">
        <f>L136-#REF!</f>
        <v>#REF!</v>
      </c>
      <c r="U136" s="70" t="e">
        <f>+L136/#REF!*100</f>
        <v>#REF!</v>
      </c>
      <c r="V136" s="70">
        <f t="shared" si="85"/>
        <v>498.7800000000002</v>
      </c>
      <c r="W136" s="70">
        <f t="shared" si="86"/>
        <v>136.2691060339437</v>
      </c>
      <c r="X136" s="75"/>
    </row>
    <row r="137" spans="1:24" outlineLevel="1">
      <c r="A137" s="60"/>
      <c r="B137" s="101" t="s">
        <v>79</v>
      </c>
      <c r="C137" s="73">
        <v>2211</v>
      </c>
      <c r="D137" s="99">
        <v>26.5</v>
      </c>
      <c r="E137" s="74"/>
      <c r="F137" s="100">
        <v>60.5</v>
      </c>
      <c r="G137" s="74"/>
      <c r="H137" s="100">
        <v>60.5</v>
      </c>
      <c r="I137" s="74"/>
      <c r="J137" s="100">
        <v>60.5</v>
      </c>
      <c r="K137" s="74"/>
      <c r="L137" s="100">
        <v>60.5</v>
      </c>
      <c r="M137" s="74"/>
      <c r="N137" s="100">
        <v>60.5</v>
      </c>
      <c r="O137" s="74"/>
      <c r="P137" s="70">
        <f t="shared" si="84"/>
        <v>34</v>
      </c>
      <c r="Q137" s="70">
        <f t="shared" si="83"/>
        <v>228.30188679245285</v>
      </c>
      <c r="R137" s="71" t="e">
        <f>#REF!-F137</f>
        <v>#REF!</v>
      </c>
      <c r="S137" s="71" t="e">
        <f>#REF!/F137*100</f>
        <v>#REF!</v>
      </c>
      <c r="T137" s="70" t="e">
        <f>L137-#REF!</f>
        <v>#REF!</v>
      </c>
      <c r="U137" s="70" t="e">
        <f>+L137/#REF!*100</f>
        <v>#REF!</v>
      </c>
      <c r="V137" s="70">
        <f t="shared" si="85"/>
        <v>0</v>
      </c>
      <c r="W137" s="70">
        <f t="shared" si="86"/>
        <v>100</v>
      </c>
    </row>
    <row r="138" spans="1:24" outlineLevel="1">
      <c r="A138" s="60"/>
      <c r="B138" s="76" t="s">
        <v>80</v>
      </c>
      <c r="C138" s="73">
        <v>2212</v>
      </c>
      <c r="D138" s="99">
        <v>15.4</v>
      </c>
      <c r="E138" s="74"/>
      <c r="F138" s="100">
        <v>18.399999999999999</v>
      </c>
      <c r="G138" s="74"/>
      <c r="H138" s="100">
        <v>18.399999999999999</v>
      </c>
      <c r="I138" s="74"/>
      <c r="J138" s="100">
        <v>18.399999999999999</v>
      </c>
      <c r="K138" s="74"/>
      <c r="L138" s="100">
        <v>18.399999999999999</v>
      </c>
      <c r="M138" s="74"/>
      <c r="N138" s="100">
        <v>18.399999999999999</v>
      </c>
      <c r="O138" s="74"/>
      <c r="P138" s="70">
        <f t="shared" si="84"/>
        <v>2.9999999999999982</v>
      </c>
      <c r="Q138" s="70">
        <f t="shared" si="83"/>
        <v>119.48051948051948</v>
      </c>
      <c r="R138" s="71" t="e">
        <f>#REF!-F138</f>
        <v>#REF!</v>
      </c>
      <c r="S138" s="71" t="e">
        <f>#REF!/F138*100</f>
        <v>#REF!</v>
      </c>
      <c r="T138" s="70" t="e">
        <f>L138-#REF!</f>
        <v>#REF!</v>
      </c>
      <c r="U138" s="70" t="e">
        <f>+L138/#REF!*100</f>
        <v>#REF!</v>
      </c>
      <c r="V138" s="70">
        <f t="shared" si="85"/>
        <v>0</v>
      </c>
      <c r="W138" s="70">
        <f t="shared" si="86"/>
        <v>100</v>
      </c>
    </row>
    <row r="139" spans="1:24" outlineLevel="1">
      <c r="A139" s="60"/>
      <c r="B139" s="72" t="s">
        <v>81</v>
      </c>
      <c r="C139" s="73">
        <v>2213</v>
      </c>
      <c r="D139" s="99"/>
      <c r="E139" s="74"/>
      <c r="F139" s="100">
        <v>0</v>
      </c>
      <c r="G139" s="74"/>
      <c r="H139" s="100">
        <v>0</v>
      </c>
      <c r="I139" s="74"/>
      <c r="J139" s="100">
        <v>0</v>
      </c>
      <c r="K139" s="74"/>
      <c r="L139" s="100"/>
      <c r="M139" s="74"/>
      <c r="N139" s="100"/>
      <c r="O139" s="74"/>
      <c r="P139" s="70">
        <f t="shared" si="84"/>
        <v>0</v>
      </c>
      <c r="Q139" s="70" t="e">
        <f t="shared" si="83"/>
        <v>#DIV/0!</v>
      </c>
      <c r="R139" s="71" t="e">
        <f>#REF!-F139</f>
        <v>#REF!</v>
      </c>
      <c r="S139" s="71" t="e">
        <f>#REF!/F139*100</f>
        <v>#REF!</v>
      </c>
      <c r="T139" s="70" t="e">
        <f>L139-#REF!</f>
        <v>#REF!</v>
      </c>
      <c r="U139" s="70" t="e">
        <f>+L139/#REF!*100</f>
        <v>#REF!</v>
      </c>
      <c r="V139" s="70">
        <f t="shared" si="85"/>
        <v>0</v>
      </c>
      <c r="W139" s="70" t="e">
        <f t="shared" si="86"/>
        <v>#DIV/0!</v>
      </c>
    </row>
    <row r="140" spans="1:24" outlineLevel="1">
      <c r="A140" s="60"/>
      <c r="B140" s="72" t="s">
        <v>82</v>
      </c>
      <c r="C140" s="73">
        <v>2214</v>
      </c>
      <c r="D140" s="99">
        <v>278.459</v>
      </c>
      <c r="E140" s="74"/>
      <c r="F140" s="100">
        <v>259.60000000000002</v>
      </c>
      <c r="G140" s="74"/>
      <c r="H140" s="100">
        <v>259.60000000000002</v>
      </c>
      <c r="I140" s="74"/>
      <c r="J140" s="100">
        <v>259.60000000000002</v>
      </c>
      <c r="K140" s="74"/>
      <c r="L140" s="100">
        <v>324.60000000000002</v>
      </c>
      <c r="M140" s="74"/>
      <c r="N140" s="100">
        <v>324.60000000000002</v>
      </c>
      <c r="O140" s="74"/>
      <c r="P140" s="70">
        <f t="shared" si="84"/>
        <v>-18.85899999999998</v>
      </c>
      <c r="Q140" s="70">
        <f t="shared" si="83"/>
        <v>93.227369199774472</v>
      </c>
      <c r="R140" s="71" t="e">
        <f>#REF!-F140</f>
        <v>#REF!</v>
      </c>
      <c r="S140" s="71" t="e">
        <f>#REF!/F140*100</f>
        <v>#REF!</v>
      </c>
      <c r="T140" s="70" t="e">
        <f>L140-#REF!</f>
        <v>#REF!</v>
      </c>
      <c r="U140" s="70" t="e">
        <f>+L140/#REF!*100</f>
        <v>#REF!</v>
      </c>
      <c r="V140" s="70">
        <f t="shared" si="85"/>
        <v>0</v>
      </c>
      <c r="W140" s="70">
        <f t="shared" si="86"/>
        <v>100</v>
      </c>
    </row>
    <row r="141" spans="1:24" outlineLevel="1">
      <c r="A141" s="60"/>
      <c r="B141" s="83" t="s">
        <v>83</v>
      </c>
      <c r="C141" s="78">
        <v>2215</v>
      </c>
      <c r="D141" s="109">
        <f>D142+D145</f>
        <v>138.43199999999999</v>
      </c>
      <c r="E141" s="79">
        <f t="shared" ref="E141:I141" si="91">E142+E143+E144+E145</f>
        <v>0</v>
      </c>
      <c r="F141" s="79">
        <f t="shared" si="91"/>
        <v>69.5</v>
      </c>
      <c r="G141" s="79">
        <f t="shared" si="91"/>
        <v>0</v>
      </c>
      <c r="H141" s="79">
        <f t="shared" ref="H141" si="92">H142+H143+H144+H145</f>
        <v>69.5</v>
      </c>
      <c r="I141" s="79">
        <f t="shared" si="91"/>
        <v>0</v>
      </c>
      <c r="J141" s="79">
        <f t="shared" ref="J141:K141" si="93">J142+J143+J144+J145</f>
        <v>69.5</v>
      </c>
      <c r="K141" s="79">
        <f t="shared" si="93"/>
        <v>0</v>
      </c>
      <c r="L141" s="79">
        <f t="shared" ref="L141:M141" si="94">L142+L143+L144+L145</f>
        <v>219.5</v>
      </c>
      <c r="M141" s="79">
        <f t="shared" si="94"/>
        <v>0</v>
      </c>
      <c r="N141" s="79">
        <f t="shared" ref="N141:O141" si="95">N142+N143+N144+N145</f>
        <v>219.5</v>
      </c>
      <c r="O141" s="79">
        <f t="shared" si="95"/>
        <v>0</v>
      </c>
      <c r="P141" s="70">
        <f t="shared" si="84"/>
        <v>-68.931999999999988</v>
      </c>
      <c r="Q141" s="70">
        <f t="shared" si="83"/>
        <v>50.205154877484979</v>
      </c>
      <c r="R141" s="71" t="e">
        <f>#REF!-F141</f>
        <v>#REF!</v>
      </c>
      <c r="S141" s="71" t="e">
        <f>#REF!/F141*100</f>
        <v>#REF!</v>
      </c>
      <c r="T141" s="70" t="e">
        <f>L141-#REF!</f>
        <v>#REF!</v>
      </c>
      <c r="U141" s="70" t="e">
        <f>+L141/#REF!*100</f>
        <v>#REF!</v>
      </c>
      <c r="V141" s="70">
        <f t="shared" si="85"/>
        <v>0</v>
      </c>
      <c r="W141" s="70">
        <f t="shared" si="86"/>
        <v>100</v>
      </c>
    </row>
    <row r="142" spans="1:24" outlineLevel="1">
      <c r="A142" s="60"/>
      <c r="B142" s="80" t="s">
        <v>119</v>
      </c>
      <c r="C142" s="73">
        <v>22151</v>
      </c>
      <c r="D142" s="99"/>
      <c r="E142" s="74"/>
      <c r="F142" s="74"/>
      <c r="G142" s="74"/>
      <c r="H142" s="74"/>
      <c r="I142" s="74"/>
      <c r="J142" s="74"/>
      <c r="K142" s="74"/>
      <c r="L142" s="74">
        <v>10</v>
      </c>
      <c r="M142" s="74"/>
      <c r="N142" s="74">
        <v>10</v>
      </c>
      <c r="O142" s="74"/>
      <c r="P142" s="70">
        <f t="shared" si="84"/>
        <v>0</v>
      </c>
      <c r="Q142" s="70" t="e">
        <f t="shared" si="83"/>
        <v>#DIV/0!</v>
      </c>
      <c r="R142" s="71" t="e">
        <f>#REF!-F142</f>
        <v>#REF!</v>
      </c>
      <c r="S142" s="71" t="e">
        <f>#REF!/F142*100</f>
        <v>#REF!</v>
      </c>
      <c r="T142" s="70" t="e">
        <f>L142-#REF!</f>
        <v>#REF!</v>
      </c>
      <c r="U142" s="70" t="e">
        <f>+L142/#REF!*100</f>
        <v>#REF!</v>
      </c>
      <c r="V142" s="70">
        <f t="shared" si="85"/>
        <v>0</v>
      </c>
      <c r="W142" s="70">
        <f t="shared" si="86"/>
        <v>100</v>
      </c>
    </row>
    <row r="143" spans="1:24" outlineLevel="1">
      <c r="A143" s="60"/>
      <c r="B143" s="80" t="s">
        <v>120</v>
      </c>
      <c r="C143" s="73">
        <v>22152</v>
      </c>
      <c r="D143" s="99"/>
      <c r="E143" s="74"/>
      <c r="F143" s="100"/>
      <c r="G143" s="74"/>
      <c r="H143" s="100"/>
      <c r="I143" s="74"/>
      <c r="J143" s="100"/>
      <c r="K143" s="74"/>
      <c r="L143" s="100"/>
      <c r="M143" s="74"/>
      <c r="N143" s="100"/>
      <c r="O143" s="74"/>
      <c r="P143" s="70">
        <f t="shared" si="84"/>
        <v>0</v>
      </c>
      <c r="Q143" s="70" t="e">
        <f t="shared" si="83"/>
        <v>#DIV/0!</v>
      </c>
      <c r="R143" s="71" t="e">
        <f>#REF!-F143</f>
        <v>#REF!</v>
      </c>
      <c r="S143" s="71" t="e">
        <f>#REF!/F143*100</f>
        <v>#REF!</v>
      </c>
      <c r="T143" s="70" t="e">
        <f>L143-#REF!</f>
        <v>#REF!</v>
      </c>
      <c r="U143" s="70" t="e">
        <f>+L143/#REF!*100</f>
        <v>#REF!</v>
      </c>
      <c r="V143" s="70">
        <f t="shared" si="85"/>
        <v>0</v>
      </c>
      <c r="W143" s="70" t="e">
        <f t="shared" si="86"/>
        <v>#DIV/0!</v>
      </c>
    </row>
    <row r="144" spans="1:24" outlineLevel="1">
      <c r="A144" s="60"/>
      <c r="B144" s="80" t="s">
        <v>86</v>
      </c>
      <c r="C144" s="73">
        <v>22153</v>
      </c>
      <c r="D144" s="99"/>
      <c r="E144" s="74"/>
      <c r="F144" s="100"/>
      <c r="G144" s="74"/>
      <c r="H144" s="100"/>
      <c r="I144" s="74"/>
      <c r="J144" s="100"/>
      <c r="K144" s="74"/>
      <c r="L144" s="100"/>
      <c r="M144" s="74"/>
      <c r="N144" s="100"/>
      <c r="O144" s="74"/>
      <c r="P144" s="70">
        <f t="shared" si="84"/>
        <v>0</v>
      </c>
      <c r="Q144" s="70" t="e">
        <f t="shared" si="83"/>
        <v>#DIV/0!</v>
      </c>
      <c r="R144" s="71" t="e">
        <f>#REF!-F144</f>
        <v>#REF!</v>
      </c>
      <c r="S144" s="71" t="e">
        <f>#REF!/F144*100</f>
        <v>#REF!</v>
      </c>
      <c r="T144" s="70" t="e">
        <f>L144-#REF!</f>
        <v>#REF!</v>
      </c>
      <c r="U144" s="70" t="e">
        <f>+L144/#REF!*100</f>
        <v>#REF!</v>
      </c>
      <c r="V144" s="70">
        <f t="shared" si="85"/>
        <v>0</v>
      </c>
      <c r="W144" s="70" t="e">
        <f t="shared" si="86"/>
        <v>#DIV/0!</v>
      </c>
    </row>
    <row r="145" spans="1:23" outlineLevel="1">
      <c r="A145" s="60"/>
      <c r="B145" s="80" t="s">
        <v>121</v>
      </c>
      <c r="C145" s="73">
        <v>22154</v>
      </c>
      <c r="D145" s="99">
        <v>138.43199999999999</v>
      </c>
      <c r="E145" s="74"/>
      <c r="F145" s="100">
        <v>69.5</v>
      </c>
      <c r="G145" s="74"/>
      <c r="H145" s="100">
        <v>69.5</v>
      </c>
      <c r="I145" s="74"/>
      <c r="J145" s="100">
        <v>69.5</v>
      </c>
      <c r="K145" s="74"/>
      <c r="L145" s="100">
        <f>21.5+188</f>
        <v>209.5</v>
      </c>
      <c r="M145" s="74"/>
      <c r="N145" s="100">
        <f>21.5+188</f>
        <v>209.5</v>
      </c>
      <c r="O145" s="74"/>
      <c r="P145" s="70">
        <f t="shared" si="84"/>
        <v>-68.931999999999988</v>
      </c>
      <c r="Q145" s="70">
        <f t="shared" si="83"/>
        <v>50.205154877484979</v>
      </c>
      <c r="R145" s="71" t="e">
        <f>#REF!-F145</f>
        <v>#REF!</v>
      </c>
      <c r="S145" s="71" t="e">
        <f>#REF!/F145*100</f>
        <v>#REF!</v>
      </c>
      <c r="T145" s="70" t="e">
        <f>L145-#REF!</f>
        <v>#REF!</v>
      </c>
      <c r="U145" s="70" t="e">
        <f>+L145/#REF!*100</f>
        <v>#REF!</v>
      </c>
      <c r="V145" s="70">
        <f t="shared" si="85"/>
        <v>0</v>
      </c>
      <c r="W145" s="70">
        <f t="shared" si="86"/>
        <v>100</v>
      </c>
    </row>
    <row r="146" spans="1:23" outlineLevel="1">
      <c r="A146" s="60"/>
      <c r="B146" s="76" t="s">
        <v>88</v>
      </c>
      <c r="C146" s="73">
        <v>2217</v>
      </c>
      <c r="D146" s="99"/>
      <c r="E146" s="74"/>
      <c r="F146" s="100"/>
      <c r="G146" s="74"/>
      <c r="H146" s="100"/>
      <c r="I146" s="74"/>
      <c r="J146" s="100"/>
      <c r="K146" s="74"/>
      <c r="L146" s="100"/>
      <c r="M146" s="74"/>
      <c r="N146" s="100"/>
      <c r="O146" s="74"/>
      <c r="P146" s="70">
        <f t="shared" si="84"/>
        <v>0</v>
      </c>
      <c r="Q146" s="70" t="e">
        <f t="shared" si="83"/>
        <v>#DIV/0!</v>
      </c>
      <c r="R146" s="71" t="e">
        <f>#REF!-F146</f>
        <v>#REF!</v>
      </c>
      <c r="S146" s="71" t="e">
        <f>#REF!/F146*100</f>
        <v>#REF!</v>
      </c>
      <c r="T146" s="70" t="e">
        <f>L146-#REF!</f>
        <v>#REF!</v>
      </c>
      <c r="U146" s="70" t="e">
        <f>+L146/#REF!*100</f>
        <v>#REF!</v>
      </c>
      <c r="V146" s="70">
        <f t="shared" si="85"/>
        <v>0</v>
      </c>
      <c r="W146" s="70" t="e">
        <f t="shared" si="86"/>
        <v>#DIV/0!</v>
      </c>
    </row>
    <row r="147" spans="1:23" outlineLevel="1">
      <c r="A147" s="60"/>
      <c r="B147" s="72" t="s">
        <v>89</v>
      </c>
      <c r="C147" s="73">
        <v>2218</v>
      </c>
      <c r="D147" s="99"/>
      <c r="E147" s="74"/>
      <c r="F147" s="100"/>
      <c r="G147" s="74"/>
      <c r="H147" s="100"/>
      <c r="I147" s="74"/>
      <c r="J147" s="100"/>
      <c r="K147" s="74"/>
      <c r="L147" s="100"/>
      <c r="M147" s="74"/>
      <c r="N147" s="100"/>
      <c r="O147" s="74"/>
      <c r="P147" s="70">
        <f t="shared" si="84"/>
        <v>0</v>
      </c>
      <c r="Q147" s="70" t="e">
        <f t="shared" si="83"/>
        <v>#DIV/0!</v>
      </c>
      <c r="R147" s="71" t="e">
        <f>#REF!-F147</f>
        <v>#REF!</v>
      </c>
      <c r="S147" s="71" t="e">
        <f>#REF!/F147*100</f>
        <v>#REF!</v>
      </c>
      <c r="T147" s="70" t="e">
        <f>L147-#REF!</f>
        <v>#REF!</v>
      </c>
      <c r="U147" s="70" t="e">
        <f>+L147/#REF!*100</f>
        <v>#REF!</v>
      </c>
      <c r="V147" s="70">
        <f t="shared" si="85"/>
        <v>0</v>
      </c>
      <c r="W147" s="70" t="e">
        <f t="shared" si="86"/>
        <v>#DIV/0!</v>
      </c>
    </row>
    <row r="148" spans="1:23" outlineLevel="1">
      <c r="A148" s="60"/>
      <c r="B148" s="72" t="s">
        <v>122</v>
      </c>
      <c r="C148" s="73">
        <v>2221</v>
      </c>
      <c r="D148" s="99"/>
      <c r="E148" s="74"/>
      <c r="F148" s="100"/>
      <c r="G148" s="74"/>
      <c r="H148" s="100"/>
      <c r="I148" s="74"/>
      <c r="J148" s="100"/>
      <c r="K148" s="74"/>
      <c r="L148" s="100"/>
      <c r="M148" s="74"/>
      <c r="N148" s="100"/>
      <c r="O148" s="74"/>
      <c r="P148" s="70">
        <f t="shared" si="84"/>
        <v>0</v>
      </c>
      <c r="Q148" s="70" t="e">
        <f t="shared" si="83"/>
        <v>#DIV/0!</v>
      </c>
      <c r="R148" s="71" t="e">
        <f>#REF!-F148</f>
        <v>#REF!</v>
      </c>
      <c r="S148" s="71" t="e">
        <f>#REF!/F148*100</f>
        <v>#REF!</v>
      </c>
      <c r="T148" s="70" t="e">
        <f>L148-#REF!</f>
        <v>#REF!</v>
      </c>
      <c r="U148" s="70" t="e">
        <f>+L148/#REF!*100</f>
        <v>#REF!</v>
      </c>
      <c r="V148" s="70">
        <f t="shared" si="85"/>
        <v>0</v>
      </c>
      <c r="W148" s="70" t="e">
        <f t="shared" si="86"/>
        <v>#DIV/0!</v>
      </c>
    </row>
    <row r="149" spans="1:23" ht="25.5" outlineLevel="1">
      <c r="A149" s="60"/>
      <c r="B149" s="81" t="s">
        <v>91</v>
      </c>
      <c r="C149" s="73">
        <v>2222</v>
      </c>
      <c r="D149" s="99">
        <v>38</v>
      </c>
      <c r="E149" s="74"/>
      <c r="F149" s="100">
        <v>45</v>
      </c>
      <c r="G149" s="74"/>
      <c r="H149" s="100">
        <v>45</v>
      </c>
      <c r="I149" s="74"/>
      <c r="J149" s="100">
        <v>45</v>
      </c>
      <c r="K149" s="74"/>
      <c r="L149" s="100">
        <v>45</v>
      </c>
      <c r="M149" s="74"/>
      <c r="N149" s="100">
        <v>45</v>
      </c>
      <c r="O149" s="74"/>
      <c r="P149" s="70">
        <f t="shared" si="84"/>
        <v>7</v>
      </c>
      <c r="Q149" s="70">
        <f t="shared" si="83"/>
        <v>118.42105263157893</v>
      </c>
      <c r="R149" s="71" t="e">
        <f>#REF!-F149</f>
        <v>#REF!</v>
      </c>
      <c r="S149" s="71" t="e">
        <f>#REF!/F149*100</f>
        <v>#REF!</v>
      </c>
      <c r="T149" s="70" t="e">
        <f>L149-#REF!</f>
        <v>#REF!</v>
      </c>
      <c r="U149" s="70" t="e">
        <f>+L149/#REF!*100</f>
        <v>#REF!</v>
      </c>
      <c r="V149" s="70">
        <f t="shared" si="85"/>
        <v>0</v>
      </c>
      <c r="W149" s="70">
        <f t="shared" si="86"/>
        <v>100</v>
      </c>
    </row>
    <row r="150" spans="1:23" outlineLevel="1">
      <c r="A150" s="60"/>
      <c r="B150" s="81" t="s">
        <v>128</v>
      </c>
      <c r="C150" s="73">
        <v>2224</v>
      </c>
      <c r="D150" s="99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0">
        <f t="shared" si="84"/>
        <v>0</v>
      </c>
      <c r="Q150" s="70" t="e">
        <f t="shared" si="83"/>
        <v>#DIV/0!</v>
      </c>
      <c r="R150" s="71" t="e">
        <f>#REF!-F150</f>
        <v>#REF!</v>
      </c>
      <c r="S150" s="71" t="e">
        <f>#REF!/F150*100</f>
        <v>#REF!</v>
      </c>
      <c r="T150" s="70" t="e">
        <f>L150-#REF!</f>
        <v>#REF!</v>
      </c>
      <c r="U150" s="70" t="e">
        <f>+L150/#REF!*100</f>
        <v>#REF!</v>
      </c>
      <c r="V150" s="70">
        <f t="shared" si="85"/>
        <v>0</v>
      </c>
      <c r="W150" s="70" t="e">
        <f t="shared" si="86"/>
        <v>#DIV/0!</v>
      </c>
    </row>
    <row r="151" spans="1:23" ht="25.5" outlineLevel="1">
      <c r="A151" s="60"/>
      <c r="B151" s="87" t="s">
        <v>104</v>
      </c>
      <c r="C151" s="73">
        <v>2721</v>
      </c>
      <c r="D151" s="99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0">
        <f t="shared" si="84"/>
        <v>0</v>
      </c>
      <c r="Q151" s="70" t="e">
        <f t="shared" si="83"/>
        <v>#DIV/0!</v>
      </c>
      <c r="R151" s="71" t="e">
        <f>#REF!-F151</f>
        <v>#REF!</v>
      </c>
      <c r="S151" s="71" t="e">
        <f>#REF!/F151*100</f>
        <v>#REF!</v>
      </c>
      <c r="T151" s="70" t="e">
        <f>L151-#REF!</f>
        <v>#REF!</v>
      </c>
      <c r="U151" s="70" t="e">
        <f>+L151/#REF!*100</f>
        <v>#REF!</v>
      </c>
      <c r="V151" s="70">
        <f t="shared" si="85"/>
        <v>0</v>
      </c>
      <c r="W151" s="70" t="e">
        <f t="shared" si="86"/>
        <v>#DIV/0!</v>
      </c>
    </row>
    <row r="152" spans="1:23" s="112" customFormat="1" outlineLevel="1">
      <c r="A152" s="60"/>
      <c r="B152" s="110" t="s">
        <v>124</v>
      </c>
      <c r="C152" s="78">
        <v>2231</v>
      </c>
      <c r="D152" s="79">
        <v>100</v>
      </c>
      <c r="E152" s="67"/>
      <c r="F152" s="67">
        <f>F153+F154+F156</f>
        <v>110</v>
      </c>
      <c r="G152" s="67"/>
      <c r="H152" s="67">
        <f>H153+H154+H156</f>
        <v>110</v>
      </c>
      <c r="I152" s="67"/>
      <c r="J152" s="67">
        <f>J153+J154+J156</f>
        <v>110</v>
      </c>
      <c r="K152" s="67"/>
      <c r="L152" s="67">
        <f>L153+L154+L156</f>
        <v>110</v>
      </c>
      <c r="M152" s="67"/>
      <c r="N152" s="67">
        <f>N153+N154+N156</f>
        <v>110</v>
      </c>
      <c r="O152" s="67"/>
      <c r="P152" s="111">
        <f t="shared" si="84"/>
        <v>10</v>
      </c>
      <c r="Q152" s="111">
        <f t="shared" si="83"/>
        <v>110.00000000000001</v>
      </c>
      <c r="R152" s="98" t="e">
        <f>#REF!-F152</f>
        <v>#REF!</v>
      </c>
      <c r="S152" s="98" t="e">
        <f>#REF!/F152*100</f>
        <v>#REF!</v>
      </c>
      <c r="T152" s="111" t="e">
        <f>L152-#REF!</f>
        <v>#REF!</v>
      </c>
      <c r="U152" s="111" t="e">
        <f>+L152/#REF!*100</f>
        <v>#REF!</v>
      </c>
      <c r="V152" s="111">
        <f t="shared" si="85"/>
        <v>0</v>
      </c>
      <c r="W152" s="111">
        <f t="shared" si="86"/>
        <v>100</v>
      </c>
    </row>
    <row r="153" spans="1:23" outlineLevel="1">
      <c r="A153" s="60"/>
      <c r="B153" s="81" t="s">
        <v>96</v>
      </c>
      <c r="C153" s="73">
        <v>22311100</v>
      </c>
      <c r="D153" s="99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0">
        <f t="shared" si="84"/>
        <v>0</v>
      </c>
      <c r="Q153" s="70" t="e">
        <f t="shared" si="83"/>
        <v>#DIV/0!</v>
      </c>
      <c r="R153" s="71" t="e">
        <f>#REF!-F153</f>
        <v>#REF!</v>
      </c>
      <c r="S153" s="71" t="e">
        <f>#REF!/F153*100</f>
        <v>#REF!</v>
      </c>
      <c r="T153" s="70" t="e">
        <f>L153-#REF!</f>
        <v>#REF!</v>
      </c>
      <c r="U153" s="70" t="e">
        <f>+L153/#REF!*100</f>
        <v>#REF!</v>
      </c>
      <c r="V153" s="70">
        <f t="shared" si="85"/>
        <v>0</v>
      </c>
      <c r="W153" s="70" t="e">
        <f t="shared" si="86"/>
        <v>#DIV/0!</v>
      </c>
    </row>
    <row r="154" spans="1:23" outlineLevel="1">
      <c r="A154" s="60"/>
      <c r="B154" s="81" t="s">
        <v>97</v>
      </c>
      <c r="C154" s="73">
        <v>22311200</v>
      </c>
      <c r="D154" s="99">
        <v>108</v>
      </c>
      <c r="E154" s="74"/>
      <c r="F154" s="100">
        <v>110</v>
      </c>
      <c r="G154" s="74"/>
      <c r="H154" s="100">
        <v>110</v>
      </c>
      <c r="I154" s="74"/>
      <c r="J154" s="100">
        <v>110</v>
      </c>
      <c r="K154" s="74"/>
      <c r="L154" s="100">
        <v>110</v>
      </c>
      <c r="M154" s="74"/>
      <c r="N154" s="100">
        <v>110</v>
      </c>
      <c r="O154" s="74"/>
      <c r="P154" s="70">
        <f t="shared" si="84"/>
        <v>2</v>
      </c>
      <c r="Q154" s="70">
        <f t="shared" si="83"/>
        <v>101.85185185185186</v>
      </c>
      <c r="R154" s="71" t="e">
        <f>#REF!-F154</f>
        <v>#REF!</v>
      </c>
      <c r="S154" s="71" t="e">
        <f>#REF!/F154*100</f>
        <v>#REF!</v>
      </c>
      <c r="T154" s="70" t="e">
        <f>L154-#REF!</f>
        <v>#REF!</v>
      </c>
      <c r="U154" s="70" t="e">
        <f>+L154/#REF!*100</f>
        <v>#REF!</v>
      </c>
      <c r="V154" s="70">
        <f t="shared" si="85"/>
        <v>0</v>
      </c>
      <c r="W154" s="70">
        <f t="shared" si="86"/>
        <v>100</v>
      </c>
    </row>
    <row r="155" spans="1:23" ht="25.5" hidden="1" outlineLevel="1">
      <c r="A155" s="60"/>
      <c r="B155" s="81" t="s">
        <v>98</v>
      </c>
      <c r="C155" s="73">
        <v>22311300</v>
      </c>
      <c r="D155" s="74"/>
      <c r="E155" s="74"/>
      <c r="F155" s="74">
        <v>0</v>
      </c>
      <c r="G155" s="74"/>
      <c r="H155" s="74">
        <v>0</v>
      </c>
      <c r="I155" s="74"/>
      <c r="J155" s="74">
        <v>0</v>
      </c>
      <c r="K155" s="74"/>
      <c r="L155" s="74"/>
      <c r="M155" s="74"/>
      <c r="N155" s="74"/>
      <c r="O155" s="74"/>
      <c r="P155" s="70">
        <f t="shared" si="84"/>
        <v>0</v>
      </c>
      <c r="Q155" s="70" t="e">
        <f t="shared" si="83"/>
        <v>#DIV/0!</v>
      </c>
      <c r="R155" s="71" t="e">
        <f>#REF!-F155</f>
        <v>#REF!</v>
      </c>
      <c r="S155" s="71" t="e">
        <f>#REF!/F155*100</f>
        <v>#REF!</v>
      </c>
      <c r="T155" s="70" t="e">
        <f>L155-#REF!</f>
        <v>#REF!</v>
      </c>
      <c r="U155" s="70" t="e">
        <f>+L155/#REF!*100</f>
        <v>#REF!</v>
      </c>
      <c r="V155" s="70">
        <f t="shared" si="85"/>
        <v>0</v>
      </c>
      <c r="W155" s="70" t="e">
        <f t="shared" si="86"/>
        <v>#DIV/0!</v>
      </c>
    </row>
    <row r="156" spans="1:23" ht="13.5" hidden="1" customHeight="1" outlineLevel="1">
      <c r="A156" s="60"/>
      <c r="B156" s="81" t="s">
        <v>99</v>
      </c>
      <c r="C156" s="73">
        <v>22311400</v>
      </c>
      <c r="D156" s="74"/>
      <c r="E156" s="74"/>
      <c r="F156" s="74">
        <v>0</v>
      </c>
      <c r="G156" s="74"/>
      <c r="H156" s="74">
        <v>0</v>
      </c>
      <c r="I156" s="74"/>
      <c r="J156" s="74">
        <v>0</v>
      </c>
      <c r="K156" s="74"/>
      <c r="L156" s="74"/>
      <c r="M156" s="74"/>
      <c r="N156" s="74"/>
      <c r="O156" s="74"/>
      <c r="P156" s="70">
        <f t="shared" si="84"/>
        <v>0</v>
      </c>
      <c r="Q156" s="70" t="e">
        <f t="shared" si="83"/>
        <v>#DIV/0!</v>
      </c>
      <c r="R156" s="71" t="e">
        <f>#REF!-F156</f>
        <v>#REF!</v>
      </c>
      <c r="S156" s="71" t="e">
        <f>#REF!/F156*100</f>
        <v>#REF!</v>
      </c>
      <c r="T156" s="70" t="e">
        <f>L156-#REF!</f>
        <v>#REF!</v>
      </c>
      <c r="U156" s="70" t="e">
        <f>+L156/#REF!*100</f>
        <v>#REF!</v>
      </c>
      <c r="V156" s="70">
        <f t="shared" si="85"/>
        <v>0</v>
      </c>
      <c r="W156" s="70" t="e">
        <f t="shared" si="86"/>
        <v>#DIV/0!</v>
      </c>
    </row>
    <row r="157" spans="1:23" ht="13.5" hidden="1" customHeight="1" outlineLevel="1">
      <c r="A157" s="60"/>
      <c r="B157" s="81" t="s">
        <v>100</v>
      </c>
      <c r="C157" s="73">
        <v>2235</v>
      </c>
      <c r="D157" s="74"/>
      <c r="E157" s="74"/>
      <c r="F157" s="74">
        <v>0</v>
      </c>
      <c r="G157" s="74"/>
      <c r="H157" s="74">
        <v>0</v>
      </c>
      <c r="I157" s="74"/>
      <c r="J157" s="74">
        <v>0</v>
      </c>
      <c r="K157" s="74"/>
      <c r="L157" s="74"/>
      <c r="M157" s="74"/>
      <c r="N157" s="74"/>
      <c r="O157" s="74"/>
      <c r="P157" s="70">
        <f t="shared" si="84"/>
        <v>0</v>
      </c>
      <c r="Q157" s="70" t="e">
        <f t="shared" si="83"/>
        <v>#DIV/0!</v>
      </c>
      <c r="R157" s="71" t="e">
        <f>#REF!-F157</f>
        <v>#REF!</v>
      </c>
      <c r="S157" s="71" t="e">
        <f>#REF!/F157*100</f>
        <v>#REF!</v>
      </c>
      <c r="T157" s="70" t="e">
        <f>L157-#REF!</f>
        <v>#REF!</v>
      </c>
      <c r="U157" s="70" t="e">
        <f>+L157/#REF!*100</f>
        <v>#REF!</v>
      </c>
      <c r="V157" s="70">
        <f t="shared" si="85"/>
        <v>0</v>
      </c>
      <c r="W157" s="70" t="e">
        <f t="shared" si="86"/>
        <v>#DIV/0!</v>
      </c>
    </row>
    <row r="158" spans="1:23" ht="13.5" hidden="1" customHeight="1" outlineLevel="1">
      <c r="A158" s="60"/>
      <c r="B158" s="72" t="s">
        <v>101</v>
      </c>
      <c r="C158" s="73">
        <v>2511</v>
      </c>
      <c r="D158" s="74"/>
      <c r="E158" s="74"/>
      <c r="F158" s="74">
        <v>0</v>
      </c>
      <c r="G158" s="74"/>
      <c r="H158" s="74">
        <v>0</v>
      </c>
      <c r="I158" s="74"/>
      <c r="J158" s="74">
        <v>0</v>
      </c>
      <c r="K158" s="74"/>
      <c r="L158" s="74"/>
      <c r="M158" s="74"/>
      <c r="N158" s="74"/>
      <c r="O158" s="74"/>
      <c r="P158" s="70">
        <f t="shared" si="84"/>
        <v>0</v>
      </c>
      <c r="Q158" s="70" t="e">
        <f t="shared" si="83"/>
        <v>#DIV/0!</v>
      </c>
      <c r="R158" s="71" t="e">
        <f>#REF!-F158</f>
        <v>#REF!</v>
      </c>
      <c r="S158" s="71" t="e">
        <f>#REF!/F158*100</f>
        <v>#REF!</v>
      </c>
      <c r="T158" s="70" t="e">
        <f>L158-#REF!</f>
        <v>#REF!</v>
      </c>
      <c r="U158" s="70" t="e">
        <f>+L158/#REF!*100</f>
        <v>#REF!</v>
      </c>
      <c r="V158" s="70">
        <f t="shared" si="85"/>
        <v>0</v>
      </c>
      <c r="W158" s="70" t="e">
        <f t="shared" si="86"/>
        <v>#DIV/0!</v>
      </c>
    </row>
    <row r="159" spans="1:23" ht="13.5" hidden="1" customHeight="1" outlineLevel="1">
      <c r="A159" s="60"/>
      <c r="B159" s="72" t="s">
        <v>102</v>
      </c>
      <c r="C159" s="73">
        <v>2512</v>
      </c>
      <c r="D159" s="74"/>
      <c r="E159" s="74"/>
      <c r="F159" s="74">
        <v>0</v>
      </c>
      <c r="G159" s="74"/>
      <c r="H159" s="74">
        <v>0</v>
      </c>
      <c r="I159" s="74"/>
      <c r="J159" s="74">
        <v>0</v>
      </c>
      <c r="K159" s="74"/>
      <c r="L159" s="74"/>
      <c r="M159" s="74"/>
      <c r="N159" s="74"/>
      <c r="O159" s="74"/>
      <c r="P159" s="70">
        <f t="shared" si="84"/>
        <v>0</v>
      </c>
      <c r="Q159" s="70" t="e">
        <f t="shared" si="83"/>
        <v>#DIV/0!</v>
      </c>
      <c r="R159" s="71" t="e">
        <f>#REF!-F159</f>
        <v>#REF!</v>
      </c>
      <c r="S159" s="71" t="e">
        <f>#REF!/F159*100</f>
        <v>#REF!</v>
      </c>
      <c r="T159" s="70" t="e">
        <f>L159-#REF!</f>
        <v>#REF!</v>
      </c>
      <c r="U159" s="70" t="e">
        <f>+L159/#REF!*100</f>
        <v>#REF!</v>
      </c>
      <c r="V159" s="70">
        <f t="shared" si="85"/>
        <v>0</v>
      </c>
      <c r="W159" s="70" t="e">
        <f t="shared" si="86"/>
        <v>#DIV/0!</v>
      </c>
    </row>
    <row r="160" spans="1:23" ht="13.5" hidden="1" customHeight="1" outlineLevel="1">
      <c r="A160" s="60"/>
      <c r="B160" s="72" t="s">
        <v>129</v>
      </c>
      <c r="C160" s="73">
        <v>2521</v>
      </c>
      <c r="D160" s="74"/>
      <c r="E160" s="74"/>
      <c r="F160" s="74">
        <v>0</v>
      </c>
      <c r="G160" s="74"/>
      <c r="H160" s="74">
        <v>0</v>
      </c>
      <c r="I160" s="74"/>
      <c r="J160" s="74">
        <v>0</v>
      </c>
      <c r="K160" s="74"/>
      <c r="L160" s="74"/>
      <c r="M160" s="74"/>
      <c r="N160" s="74"/>
      <c r="O160" s="74"/>
      <c r="P160" s="70">
        <f t="shared" si="84"/>
        <v>0</v>
      </c>
      <c r="Q160" s="70" t="e">
        <f t="shared" si="83"/>
        <v>#DIV/0!</v>
      </c>
      <c r="R160" s="71" t="e">
        <f>#REF!-F160</f>
        <v>#REF!</v>
      </c>
      <c r="S160" s="71" t="e">
        <f>#REF!/F160*100</f>
        <v>#REF!</v>
      </c>
      <c r="T160" s="70" t="e">
        <f>L160-#REF!</f>
        <v>#REF!</v>
      </c>
      <c r="U160" s="70" t="e">
        <f>+L160/#REF!*100</f>
        <v>#REF!</v>
      </c>
      <c r="V160" s="70">
        <f t="shared" si="85"/>
        <v>0</v>
      </c>
      <c r="W160" s="70" t="e">
        <f t="shared" si="86"/>
        <v>#DIV/0!</v>
      </c>
    </row>
    <row r="161" spans="1:24" ht="13.5" hidden="1" customHeight="1" outlineLevel="1">
      <c r="A161" s="60"/>
      <c r="B161" s="85" t="s">
        <v>104</v>
      </c>
      <c r="C161" s="73">
        <v>2721</v>
      </c>
      <c r="D161" s="74"/>
      <c r="E161" s="74"/>
      <c r="F161" s="74">
        <v>0</v>
      </c>
      <c r="G161" s="74"/>
      <c r="H161" s="74">
        <v>0</v>
      </c>
      <c r="I161" s="74"/>
      <c r="J161" s="74">
        <v>0</v>
      </c>
      <c r="K161" s="74"/>
      <c r="L161" s="74"/>
      <c r="M161" s="74"/>
      <c r="N161" s="74"/>
      <c r="O161" s="74"/>
      <c r="P161" s="70">
        <f t="shared" si="84"/>
        <v>0</v>
      </c>
      <c r="Q161" s="70" t="e">
        <f t="shared" si="83"/>
        <v>#DIV/0!</v>
      </c>
      <c r="R161" s="71" t="e">
        <f>#REF!-F161</f>
        <v>#REF!</v>
      </c>
      <c r="S161" s="71" t="e">
        <f>#REF!/F161*100</f>
        <v>#REF!</v>
      </c>
      <c r="T161" s="70" t="e">
        <f>L161-#REF!</f>
        <v>#REF!</v>
      </c>
      <c r="U161" s="70" t="e">
        <f>+L161/#REF!*100</f>
        <v>#REF!</v>
      </c>
      <c r="V161" s="70">
        <f t="shared" si="85"/>
        <v>0</v>
      </c>
      <c r="W161" s="70" t="e">
        <f t="shared" si="86"/>
        <v>#DIV/0!</v>
      </c>
    </row>
    <row r="162" spans="1:24" ht="13.5" hidden="1" customHeight="1" outlineLevel="1">
      <c r="A162" s="60"/>
      <c r="B162" s="76" t="s">
        <v>108</v>
      </c>
      <c r="C162" s="73">
        <v>2824</v>
      </c>
      <c r="D162" s="74"/>
      <c r="E162" s="74"/>
      <c r="F162" s="74">
        <v>0</v>
      </c>
      <c r="G162" s="74"/>
      <c r="H162" s="74">
        <v>0</v>
      </c>
      <c r="I162" s="74"/>
      <c r="J162" s="74">
        <v>0</v>
      </c>
      <c r="K162" s="74"/>
      <c r="L162" s="74"/>
      <c r="M162" s="74"/>
      <c r="N162" s="74"/>
      <c r="O162" s="74"/>
      <c r="P162" s="70">
        <f t="shared" si="84"/>
        <v>0</v>
      </c>
      <c r="Q162" s="70" t="e">
        <f t="shared" si="83"/>
        <v>#DIV/0!</v>
      </c>
      <c r="R162" s="71" t="e">
        <f>#REF!-F162</f>
        <v>#REF!</v>
      </c>
      <c r="S162" s="71" t="e">
        <f>#REF!/F162*100</f>
        <v>#REF!</v>
      </c>
      <c r="T162" s="70" t="e">
        <f>L162-#REF!</f>
        <v>#REF!</v>
      </c>
      <c r="U162" s="70" t="e">
        <f>+L162/#REF!*100</f>
        <v>#REF!</v>
      </c>
      <c r="V162" s="70">
        <f t="shared" si="85"/>
        <v>0</v>
      </c>
      <c r="W162" s="70" t="e">
        <f t="shared" si="86"/>
        <v>#DIV/0!</v>
      </c>
    </row>
    <row r="163" spans="1:24" outlineLevel="1">
      <c r="A163" s="60"/>
      <c r="B163" s="88" t="s">
        <v>109</v>
      </c>
      <c r="C163" s="73"/>
      <c r="D163" s="67">
        <f>SUM(D164:D166)</f>
        <v>140</v>
      </c>
      <c r="E163" s="67">
        <f>SUM(E164:E166)</f>
        <v>0</v>
      </c>
      <c r="F163" s="67">
        <f>F164+F165+F166</f>
        <v>100</v>
      </c>
      <c r="G163" s="67">
        <f>SUM(G164:G166)</f>
        <v>0</v>
      </c>
      <c r="H163" s="67">
        <f>H164+H165+H166</f>
        <v>100</v>
      </c>
      <c r="I163" s="67">
        <f>SUM(I164:I166)</f>
        <v>0</v>
      </c>
      <c r="J163" s="67">
        <f>J164+J165+J166</f>
        <v>100</v>
      </c>
      <c r="K163" s="67">
        <f>SUM(K164:K166)</f>
        <v>0</v>
      </c>
      <c r="L163" s="67">
        <f>L164+L165+L166</f>
        <v>100</v>
      </c>
      <c r="M163" s="67">
        <f>SUM(M164:M166)</f>
        <v>0</v>
      </c>
      <c r="N163" s="67">
        <f>N164+N165+N166</f>
        <v>789</v>
      </c>
      <c r="O163" s="67">
        <f>SUM(O164:O166)</f>
        <v>0</v>
      </c>
      <c r="P163" s="70">
        <f t="shared" si="84"/>
        <v>-40</v>
      </c>
      <c r="Q163" s="70">
        <f t="shared" si="83"/>
        <v>71.428571428571431</v>
      </c>
      <c r="R163" s="71" t="e">
        <f>#REF!-F163</f>
        <v>#REF!</v>
      </c>
      <c r="S163" s="71" t="e">
        <f>#REF!/F163*100</f>
        <v>#REF!</v>
      </c>
      <c r="T163" s="70" t="e">
        <f>L163-#REF!</f>
        <v>#REF!</v>
      </c>
      <c r="U163" s="70" t="e">
        <f>+L163/#REF!*100</f>
        <v>#REF!</v>
      </c>
      <c r="V163" s="70">
        <f t="shared" si="85"/>
        <v>689</v>
      </c>
      <c r="W163" s="70">
        <f t="shared" si="86"/>
        <v>789</v>
      </c>
    </row>
    <row r="164" spans="1:24" outlineLevel="1">
      <c r="A164" s="60"/>
      <c r="B164" s="72" t="s">
        <v>110</v>
      </c>
      <c r="C164" s="73">
        <v>3111</v>
      </c>
      <c r="D164" s="82"/>
      <c r="E164" s="74"/>
      <c r="F164" s="74"/>
      <c r="G164" s="74"/>
      <c r="H164" s="74"/>
      <c r="I164" s="74"/>
      <c r="J164" s="74"/>
      <c r="K164" s="74"/>
      <c r="L164" s="74"/>
      <c r="M164" s="74"/>
      <c r="N164" s="74">
        <v>689</v>
      </c>
      <c r="O164" s="74"/>
      <c r="P164" s="70">
        <f t="shared" si="84"/>
        <v>0</v>
      </c>
      <c r="Q164" s="70" t="e">
        <f t="shared" si="83"/>
        <v>#DIV/0!</v>
      </c>
      <c r="R164" s="71" t="e">
        <f>#REF!-F164</f>
        <v>#REF!</v>
      </c>
      <c r="S164" s="71" t="e">
        <f>#REF!/F164*100</f>
        <v>#REF!</v>
      </c>
      <c r="T164" s="70" t="e">
        <f>L164-#REF!</f>
        <v>#REF!</v>
      </c>
      <c r="U164" s="70" t="e">
        <f>+L164/#REF!*100</f>
        <v>#REF!</v>
      </c>
      <c r="V164" s="70">
        <f t="shared" si="85"/>
        <v>689</v>
      </c>
      <c r="W164" s="70" t="e">
        <f t="shared" si="86"/>
        <v>#DIV/0!</v>
      </c>
    </row>
    <row r="165" spans="1:24" outlineLevel="1">
      <c r="A165" s="60"/>
      <c r="B165" s="72" t="s">
        <v>111</v>
      </c>
      <c r="C165" s="73">
        <v>3112</v>
      </c>
      <c r="D165" s="82">
        <v>140</v>
      </c>
      <c r="E165" s="74"/>
      <c r="F165" s="74">
        <v>100</v>
      </c>
      <c r="G165" s="74"/>
      <c r="H165" s="74">
        <v>100</v>
      </c>
      <c r="I165" s="74"/>
      <c r="J165" s="74">
        <v>100</v>
      </c>
      <c r="K165" s="74"/>
      <c r="L165" s="74">
        <v>100</v>
      </c>
      <c r="M165" s="74"/>
      <c r="N165" s="74">
        <v>100</v>
      </c>
      <c r="O165" s="74"/>
      <c r="P165" s="70">
        <f t="shared" si="84"/>
        <v>-40</v>
      </c>
      <c r="Q165" s="70">
        <f t="shared" si="83"/>
        <v>71.428571428571431</v>
      </c>
      <c r="R165" s="71" t="e">
        <f>#REF!-F165</f>
        <v>#REF!</v>
      </c>
      <c r="S165" s="71" t="e">
        <f>#REF!/F165*100</f>
        <v>#REF!</v>
      </c>
      <c r="T165" s="70" t="e">
        <f>L165-#REF!</f>
        <v>#REF!</v>
      </c>
      <c r="U165" s="70" t="e">
        <f>+L165/#REF!*100</f>
        <v>#REF!</v>
      </c>
      <c r="V165" s="70">
        <f t="shared" si="85"/>
        <v>0</v>
      </c>
      <c r="W165" s="70">
        <f t="shared" si="86"/>
        <v>100</v>
      </c>
    </row>
    <row r="166" spans="1:24" outlineLevel="1">
      <c r="A166" s="60"/>
      <c r="B166" s="72" t="s">
        <v>126</v>
      </c>
      <c r="C166" s="73">
        <v>3113</v>
      </c>
      <c r="D166" s="74"/>
      <c r="E166" s="74"/>
      <c r="F166" s="67"/>
      <c r="G166" s="74"/>
      <c r="H166" s="67"/>
      <c r="I166" s="74"/>
      <c r="J166" s="67"/>
      <c r="K166" s="74"/>
      <c r="L166" s="67"/>
      <c r="M166" s="74"/>
      <c r="N166" s="67"/>
      <c r="O166" s="74"/>
      <c r="P166" s="70">
        <f t="shared" si="84"/>
        <v>0</v>
      </c>
      <c r="Q166" s="70" t="e">
        <f t="shared" si="83"/>
        <v>#DIV/0!</v>
      </c>
      <c r="R166" s="71" t="e">
        <f>#REF!-F166</f>
        <v>#REF!</v>
      </c>
      <c r="S166" s="71" t="e">
        <f>#REF!/F166*100</f>
        <v>#REF!</v>
      </c>
      <c r="T166" s="70" t="e">
        <f>L166-#REF!</f>
        <v>#REF!</v>
      </c>
      <c r="U166" s="70" t="e">
        <f>+L166/#REF!*100</f>
        <v>#REF!</v>
      </c>
      <c r="V166" s="70">
        <f t="shared" si="85"/>
        <v>0</v>
      </c>
      <c r="W166" s="70" t="e">
        <f t="shared" si="86"/>
        <v>#DIV/0!</v>
      </c>
    </row>
    <row r="167" spans="1:24" outlineLevel="1">
      <c r="A167" s="60"/>
      <c r="B167" s="72"/>
      <c r="C167" s="73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0">
        <f t="shared" si="84"/>
        <v>0</v>
      </c>
      <c r="Q167" s="70" t="e">
        <f t="shared" si="83"/>
        <v>#DIV/0!</v>
      </c>
      <c r="R167" s="71" t="e">
        <f>#REF!-F167</f>
        <v>#REF!</v>
      </c>
      <c r="S167" s="71" t="e">
        <f>#REF!/F167*100</f>
        <v>#REF!</v>
      </c>
      <c r="T167" s="70" t="e">
        <f>L167-#REF!</f>
        <v>#REF!</v>
      </c>
      <c r="U167" s="70" t="e">
        <f>+L167/#REF!*100</f>
        <v>#REF!</v>
      </c>
      <c r="V167" s="70">
        <f t="shared" si="85"/>
        <v>0</v>
      </c>
      <c r="W167" s="70" t="e">
        <f t="shared" si="86"/>
        <v>#DIV/0!</v>
      </c>
    </row>
    <row r="168" spans="1:24" outlineLevel="1">
      <c r="A168" s="60">
        <v>3</v>
      </c>
      <c r="B168" s="106" t="s">
        <v>131</v>
      </c>
      <c r="C168" s="78">
        <v>70111</v>
      </c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0">
        <f t="shared" si="84"/>
        <v>0</v>
      </c>
      <c r="Q168" s="70" t="e">
        <f t="shared" si="83"/>
        <v>#DIV/0!</v>
      </c>
      <c r="R168" s="71" t="e">
        <f>#REF!-F168</f>
        <v>#REF!</v>
      </c>
      <c r="S168" s="71" t="e">
        <f>#REF!/F168*100</f>
        <v>#REF!</v>
      </c>
      <c r="T168" s="70" t="e">
        <f>L168-#REF!</f>
        <v>#REF!</v>
      </c>
      <c r="U168" s="70" t="e">
        <f>+L168/#REF!*100</f>
        <v>#REF!</v>
      </c>
      <c r="V168" s="70">
        <f t="shared" si="85"/>
        <v>0</v>
      </c>
      <c r="W168" s="70" t="e">
        <f t="shared" si="86"/>
        <v>#DIV/0!</v>
      </c>
    </row>
    <row r="169" spans="1:24" outlineLevel="1">
      <c r="A169" s="60"/>
      <c r="B169" s="107" t="s">
        <v>117</v>
      </c>
      <c r="C169" s="97"/>
      <c r="D169" s="67">
        <f>D170+D171</f>
        <v>447.7</v>
      </c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70">
        <f t="shared" si="84"/>
        <v>-447.7</v>
      </c>
      <c r="Q169" s="70">
        <f t="shared" si="83"/>
        <v>0</v>
      </c>
      <c r="R169" s="71" t="e">
        <f>#REF!-F169</f>
        <v>#REF!</v>
      </c>
      <c r="S169" s="71" t="e">
        <f>#REF!/F169*100</f>
        <v>#REF!</v>
      </c>
      <c r="T169" s="70" t="e">
        <f>L169-#REF!</f>
        <v>#REF!</v>
      </c>
      <c r="U169" s="70" t="e">
        <f>+L169/#REF!*100</f>
        <v>#REF!</v>
      </c>
      <c r="V169" s="70">
        <f t="shared" si="85"/>
        <v>0</v>
      </c>
      <c r="W169" s="70" t="e">
        <f t="shared" si="86"/>
        <v>#DIV/0!</v>
      </c>
      <c r="X169" s="75"/>
    </row>
    <row r="170" spans="1:24" outlineLevel="1">
      <c r="A170" s="60"/>
      <c r="B170" s="72" t="s">
        <v>77</v>
      </c>
      <c r="C170" s="73">
        <v>2111</v>
      </c>
      <c r="D170" s="99">
        <v>390</v>
      </c>
      <c r="E170" s="74"/>
      <c r="F170" s="74"/>
      <c r="G170" s="74"/>
      <c r="H170" s="74">
        <v>137.1</v>
      </c>
      <c r="I170" s="74"/>
      <c r="J170" s="74"/>
      <c r="K170" s="74"/>
      <c r="L170" s="74"/>
      <c r="M170" s="74"/>
      <c r="N170" s="74"/>
      <c r="O170" s="74"/>
      <c r="P170" s="70">
        <f t="shared" si="84"/>
        <v>-390</v>
      </c>
      <c r="Q170" s="70">
        <f t="shared" si="83"/>
        <v>0</v>
      </c>
      <c r="R170" s="71" t="e">
        <f>#REF!-F170</f>
        <v>#REF!</v>
      </c>
      <c r="S170" s="71" t="e">
        <f>#REF!/F170*100</f>
        <v>#REF!</v>
      </c>
      <c r="T170" s="70" t="e">
        <f>L170-#REF!</f>
        <v>#REF!</v>
      </c>
      <c r="U170" s="70" t="e">
        <f>+L170/#REF!*100</f>
        <v>#REF!</v>
      </c>
      <c r="V170" s="70">
        <f t="shared" si="85"/>
        <v>0</v>
      </c>
      <c r="W170" s="70" t="e">
        <f t="shared" si="86"/>
        <v>#DIV/0!</v>
      </c>
      <c r="X170" s="75"/>
    </row>
    <row r="171" spans="1:24" ht="13.5" customHeight="1" outlineLevel="1">
      <c r="A171" s="60"/>
      <c r="B171" s="72" t="s">
        <v>118</v>
      </c>
      <c r="C171" s="73">
        <v>2121</v>
      </c>
      <c r="D171" s="99">
        <v>57.7</v>
      </c>
      <c r="E171" s="74"/>
      <c r="F171" s="100"/>
      <c r="G171" s="74"/>
      <c r="H171" s="100">
        <v>22.9</v>
      </c>
      <c r="I171" s="74"/>
      <c r="J171" s="100"/>
      <c r="K171" s="74"/>
      <c r="L171" s="100"/>
      <c r="M171" s="74"/>
      <c r="N171" s="100"/>
      <c r="O171" s="74"/>
      <c r="P171" s="70">
        <f t="shared" si="84"/>
        <v>-57.7</v>
      </c>
      <c r="Q171" s="70">
        <f t="shared" si="83"/>
        <v>0</v>
      </c>
      <c r="R171" s="71" t="e">
        <f>#REF!-F171</f>
        <v>#REF!</v>
      </c>
      <c r="S171" s="71" t="e">
        <f>#REF!/F171*100</f>
        <v>#REF!</v>
      </c>
      <c r="T171" s="70" t="e">
        <f>L171-#REF!</f>
        <v>#REF!</v>
      </c>
      <c r="U171" s="70" t="e">
        <f>+L171/#REF!*100</f>
        <v>#REF!</v>
      </c>
      <c r="V171" s="70">
        <f t="shared" si="85"/>
        <v>0</v>
      </c>
      <c r="W171" s="70" t="e">
        <f t="shared" si="86"/>
        <v>#DIV/0!</v>
      </c>
      <c r="X171" s="75"/>
    </row>
    <row r="172" spans="1:24" outlineLevel="1">
      <c r="A172" s="60"/>
      <c r="B172" s="72"/>
      <c r="C172" s="73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0">
        <f t="shared" si="84"/>
        <v>0</v>
      </c>
      <c r="Q172" s="70" t="e">
        <f t="shared" si="83"/>
        <v>#DIV/0!</v>
      </c>
      <c r="R172" s="71" t="e">
        <f>#REF!-F172</f>
        <v>#REF!</v>
      </c>
      <c r="S172" s="71" t="e">
        <f>#REF!/F172*100</f>
        <v>#REF!</v>
      </c>
      <c r="T172" s="70" t="e">
        <f>L172-#REF!</f>
        <v>#REF!</v>
      </c>
      <c r="U172" s="70" t="e">
        <f>+L172/#REF!*100</f>
        <v>#REF!</v>
      </c>
      <c r="V172" s="70">
        <f t="shared" si="85"/>
        <v>0</v>
      </c>
      <c r="W172" s="70" t="e">
        <f t="shared" si="86"/>
        <v>#DIV/0!</v>
      </c>
    </row>
    <row r="173" spans="1:24" outlineLevel="1">
      <c r="A173" s="60">
        <v>4</v>
      </c>
      <c r="B173" s="106" t="s">
        <v>132</v>
      </c>
      <c r="C173" s="78">
        <v>70111</v>
      </c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0">
        <f t="shared" si="84"/>
        <v>0</v>
      </c>
      <c r="Q173" s="70" t="e">
        <f t="shared" si="83"/>
        <v>#DIV/0!</v>
      </c>
      <c r="R173" s="71" t="e">
        <f>#REF!-F173</f>
        <v>#REF!</v>
      </c>
      <c r="S173" s="71" t="e">
        <f>#REF!/F173*100</f>
        <v>#REF!</v>
      </c>
      <c r="T173" s="70" t="e">
        <f>L173-#REF!</f>
        <v>#REF!</v>
      </c>
      <c r="U173" s="70" t="e">
        <f>+L173/#REF!*100</f>
        <v>#REF!</v>
      </c>
      <c r="V173" s="70">
        <f t="shared" si="85"/>
        <v>0</v>
      </c>
      <c r="W173" s="70" t="e">
        <f t="shared" si="86"/>
        <v>#DIV/0!</v>
      </c>
    </row>
    <row r="174" spans="1:24" outlineLevel="1">
      <c r="A174" s="60"/>
      <c r="B174" s="107" t="s">
        <v>117</v>
      </c>
      <c r="C174" s="97"/>
      <c r="D174" s="67">
        <f>SUM(D175:D181,D186:D203)-D192</f>
        <v>5983.9930000000004</v>
      </c>
      <c r="E174" s="67"/>
      <c r="F174" s="67">
        <f>SUM(F175:F181,F186:F204)-F192</f>
        <v>6292.7000000000007</v>
      </c>
      <c r="G174" s="67"/>
      <c r="H174" s="67">
        <f>SUM(H175:H181,H186:H204)-H192</f>
        <v>6300.3</v>
      </c>
      <c r="I174" s="67"/>
      <c r="J174" s="67">
        <f>SUM(J175:J181,J186:J204)-J192</f>
        <v>8841.4599999999991</v>
      </c>
      <c r="K174" s="67"/>
      <c r="L174" s="67">
        <f>SUM(L175:L181,L186:L204)-L192</f>
        <v>8907.76</v>
      </c>
      <c r="M174" s="67"/>
      <c r="N174" s="67">
        <f>SUM(N175:N181,N186:N204)-N192</f>
        <v>10307.140000000001</v>
      </c>
      <c r="O174" s="67"/>
      <c r="P174" s="70">
        <f t="shared" si="84"/>
        <v>308.70700000000033</v>
      </c>
      <c r="Q174" s="70">
        <f t="shared" si="83"/>
        <v>105.15887969788736</v>
      </c>
      <c r="R174" s="71" t="e">
        <f>#REF!-F174</f>
        <v>#REF!</v>
      </c>
      <c r="S174" s="71" t="e">
        <f>#REF!/F174*100</f>
        <v>#REF!</v>
      </c>
      <c r="T174" s="70" t="e">
        <f>L174-#REF!</f>
        <v>#REF!</v>
      </c>
      <c r="U174" s="70" t="e">
        <f>+L174/#REF!*100</f>
        <v>#REF!</v>
      </c>
      <c r="V174" s="70">
        <f t="shared" si="85"/>
        <v>1399.380000000001</v>
      </c>
      <c r="W174" s="70">
        <f t="shared" si="86"/>
        <v>115.70967336344941</v>
      </c>
      <c r="X174" s="75"/>
    </row>
    <row r="175" spans="1:24" outlineLevel="1">
      <c r="A175" s="60"/>
      <c r="B175" s="72" t="s">
        <v>77</v>
      </c>
      <c r="C175" s="73">
        <v>2111</v>
      </c>
      <c r="D175" s="99">
        <v>4871.0320000000002</v>
      </c>
      <c r="E175" s="74"/>
      <c r="F175" s="74">
        <v>5282.6</v>
      </c>
      <c r="G175" s="74"/>
      <c r="H175" s="74">
        <v>5282.6</v>
      </c>
      <c r="I175" s="74"/>
      <c r="J175" s="74">
        <f>5282.6*1.4</f>
        <v>7395.64</v>
      </c>
      <c r="K175" s="74"/>
      <c r="L175" s="74">
        <f>5282.6*1.4</f>
        <v>7395.64</v>
      </c>
      <c r="M175" s="74"/>
      <c r="N175" s="74">
        <f>5282.6*1.6</f>
        <v>8452.1600000000017</v>
      </c>
      <c r="O175" s="74"/>
      <c r="P175" s="70">
        <f t="shared" si="84"/>
        <v>411.56800000000021</v>
      </c>
      <c r="Q175" s="70">
        <f t="shared" si="83"/>
        <v>108.44929780793886</v>
      </c>
      <c r="R175" s="71" t="e">
        <f>#REF!-F175</f>
        <v>#REF!</v>
      </c>
      <c r="S175" s="71" t="e">
        <f>#REF!/F175*100</f>
        <v>#REF!</v>
      </c>
      <c r="T175" s="70" t="e">
        <f>L175-#REF!</f>
        <v>#REF!</v>
      </c>
      <c r="U175" s="70" t="e">
        <f>+L175/#REF!*100</f>
        <v>#REF!</v>
      </c>
      <c r="V175" s="70">
        <f t="shared" si="85"/>
        <v>1056.5200000000013</v>
      </c>
      <c r="W175" s="70">
        <f t="shared" si="86"/>
        <v>114.28571428571431</v>
      </c>
      <c r="X175" s="75"/>
    </row>
    <row r="176" spans="1:24" ht="13.5" customHeight="1" outlineLevel="1">
      <c r="A176" s="60"/>
      <c r="B176" s="72" t="s">
        <v>118</v>
      </c>
      <c r="C176" s="73">
        <v>2121</v>
      </c>
      <c r="D176" s="99">
        <v>645.37</v>
      </c>
      <c r="E176" s="74"/>
      <c r="F176" s="100">
        <v>714.3</v>
      </c>
      <c r="G176" s="74"/>
      <c r="H176" s="100">
        <v>717.4</v>
      </c>
      <c r="I176" s="74"/>
      <c r="J176" s="100">
        <f>714.3*1.4</f>
        <v>1000.0199999999999</v>
      </c>
      <c r="K176" s="74"/>
      <c r="L176" s="100">
        <f>714.3*1.4</f>
        <v>1000.0199999999999</v>
      </c>
      <c r="M176" s="74"/>
      <c r="N176" s="100">
        <f>714.3*1.6</f>
        <v>1142.8799999999999</v>
      </c>
      <c r="O176" s="74"/>
      <c r="P176" s="70">
        <f t="shared" si="84"/>
        <v>68.92999999999995</v>
      </c>
      <c r="Q176" s="70">
        <f t="shared" si="83"/>
        <v>110.68069479523372</v>
      </c>
      <c r="R176" s="71" t="e">
        <f>#REF!-F176</f>
        <v>#REF!</v>
      </c>
      <c r="S176" s="71" t="e">
        <f>#REF!/F176*100</f>
        <v>#REF!</v>
      </c>
      <c r="T176" s="70" t="e">
        <f>L176-#REF!</f>
        <v>#REF!</v>
      </c>
      <c r="U176" s="70" t="e">
        <f>+L176/#REF!*100</f>
        <v>#REF!</v>
      </c>
      <c r="V176" s="70">
        <f t="shared" si="85"/>
        <v>142.86000000000001</v>
      </c>
      <c r="W176" s="70">
        <f t="shared" si="86"/>
        <v>114.28571428571428</v>
      </c>
      <c r="X176" s="75"/>
    </row>
    <row r="177" spans="1:23" outlineLevel="1">
      <c r="A177" s="60"/>
      <c r="B177" s="101" t="s">
        <v>79</v>
      </c>
      <c r="C177" s="73">
        <v>2211</v>
      </c>
      <c r="D177" s="99"/>
      <c r="E177" s="74"/>
      <c r="F177" s="100"/>
      <c r="G177" s="74"/>
      <c r="H177" s="100"/>
      <c r="I177" s="74"/>
      <c r="J177" s="100"/>
      <c r="K177" s="74"/>
      <c r="L177" s="100">
        <v>41.9</v>
      </c>
      <c r="M177" s="74"/>
      <c r="N177" s="100">
        <v>41.9</v>
      </c>
      <c r="O177" s="74"/>
      <c r="P177" s="70">
        <f t="shared" si="84"/>
        <v>0</v>
      </c>
      <c r="Q177" s="70" t="e">
        <f t="shared" si="83"/>
        <v>#DIV/0!</v>
      </c>
      <c r="R177" s="71" t="e">
        <f>#REF!-F177</f>
        <v>#REF!</v>
      </c>
      <c r="S177" s="71" t="e">
        <f>#REF!/F177*100</f>
        <v>#REF!</v>
      </c>
      <c r="T177" s="70" t="e">
        <f>L177-#REF!</f>
        <v>#REF!</v>
      </c>
      <c r="U177" s="70" t="e">
        <f>+L177/#REF!*100</f>
        <v>#REF!</v>
      </c>
      <c r="V177" s="70">
        <f t="shared" si="85"/>
        <v>0</v>
      </c>
      <c r="W177" s="70">
        <f t="shared" si="86"/>
        <v>100</v>
      </c>
    </row>
    <row r="178" spans="1:23" outlineLevel="1">
      <c r="A178" s="60"/>
      <c r="B178" s="76" t="s">
        <v>80</v>
      </c>
      <c r="C178" s="73">
        <v>2212</v>
      </c>
      <c r="D178" s="99">
        <v>1</v>
      </c>
      <c r="E178" s="74"/>
      <c r="F178" s="100">
        <v>16.399999999999999</v>
      </c>
      <c r="G178" s="74"/>
      <c r="H178" s="100">
        <v>16.399999999999999</v>
      </c>
      <c r="I178" s="74"/>
      <c r="J178" s="100">
        <v>16.399999999999999</v>
      </c>
      <c r="K178" s="74"/>
      <c r="L178" s="100">
        <v>16.399999999999999</v>
      </c>
      <c r="M178" s="74"/>
      <c r="N178" s="100">
        <v>16.399999999999999</v>
      </c>
      <c r="O178" s="74"/>
      <c r="P178" s="70">
        <f t="shared" si="84"/>
        <v>15.399999999999999</v>
      </c>
      <c r="Q178" s="70">
        <f t="shared" si="83"/>
        <v>1639.9999999999998</v>
      </c>
      <c r="R178" s="71" t="e">
        <f>#REF!-F178</f>
        <v>#REF!</v>
      </c>
      <c r="S178" s="71" t="e">
        <f>#REF!/F178*100</f>
        <v>#REF!</v>
      </c>
      <c r="T178" s="70" t="e">
        <f>L178-#REF!</f>
        <v>#REF!</v>
      </c>
      <c r="U178" s="70" t="e">
        <f>+L178/#REF!*100</f>
        <v>#REF!</v>
      </c>
      <c r="V178" s="70">
        <f t="shared" si="85"/>
        <v>0</v>
      </c>
      <c r="W178" s="70">
        <f t="shared" si="86"/>
        <v>100</v>
      </c>
    </row>
    <row r="179" spans="1:23" outlineLevel="1">
      <c r="A179" s="60"/>
      <c r="B179" s="72" t="s">
        <v>81</v>
      </c>
      <c r="C179" s="73">
        <v>2213</v>
      </c>
      <c r="D179" s="99"/>
      <c r="E179" s="74"/>
      <c r="F179" s="100"/>
      <c r="G179" s="74"/>
      <c r="H179" s="100"/>
      <c r="I179" s="74"/>
      <c r="J179" s="100"/>
      <c r="K179" s="74"/>
      <c r="L179" s="100"/>
      <c r="M179" s="74"/>
      <c r="N179" s="100"/>
      <c r="O179" s="74"/>
      <c r="P179" s="70">
        <f t="shared" si="84"/>
        <v>0</v>
      </c>
      <c r="Q179" s="70" t="e">
        <f t="shared" si="83"/>
        <v>#DIV/0!</v>
      </c>
      <c r="R179" s="71" t="e">
        <f>#REF!-F179</f>
        <v>#REF!</v>
      </c>
      <c r="S179" s="71" t="e">
        <f>#REF!/F179*100</f>
        <v>#REF!</v>
      </c>
      <c r="T179" s="70" t="e">
        <f>L179-#REF!</f>
        <v>#REF!</v>
      </c>
      <c r="U179" s="70" t="e">
        <f>+L179/#REF!*100</f>
        <v>#REF!</v>
      </c>
      <c r="V179" s="70">
        <f t="shared" si="85"/>
        <v>0</v>
      </c>
      <c r="W179" s="70" t="e">
        <f t="shared" si="86"/>
        <v>#DIV/0!</v>
      </c>
    </row>
    <row r="180" spans="1:23" outlineLevel="1">
      <c r="A180" s="60"/>
      <c r="B180" s="72" t="s">
        <v>82</v>
      </c>
      <c r="C180" s="73">
        <v>2214</v>
      </c>
      <c r="D180" s="99">
        <v>219.3</v>
      </c>
      <c r="E180" s="74"/>
      <c r="F180" s="100">
        <v>66</v>
      </c>
      <c r="G180" s="74"/>
      <c r="H180" s="100">
        <v>66</v>
      </c>
      <c r="I180" s="74"/>
      <c r="J180" s="100">
        <v>66</v>
      </c>
      <c r="K180" s="74"/>
      <c r="L180" s="100">
        <v>237.6</v>
      </c>
      <c r="M180" s="74"/>
      <c r="N180" s="100">
        <v>237.6</v>
      </c>
      <c r="O180" s="74"/>
      <c r="P180" s="70">
        <f t="shared" si="84"/>
        <v>-153.30000000000001</v>
      </c>
      <c r="Q180" s="70">
        <f t="shared" si="83"/>
        <v>30.095759233926128</v>
      </c>
      <c r="R180" s="71" t="e">
        <f>#REF!-F180</f>
        <v>#REF!</v>
      </c>
      <c r="S180" s="71" t="e">
        <f>#REF!/F180*100</f>
        <v>#REF!</v>
      </c>
      <c r="T180" s="70" t="e">
        <f>L180-#REF!</f>
        <v>#REF!</v>
      </c>
      <c r="U180" s="70" t="e">
        <f>+L180/#REF!*100</f>
        <v>#REF!</v>
      </c>
      <c r="V180" s="70">
        <f t="shared" si="85"/>
        <v>0</v>
      </c>
      <c r="W180" s="70">
        <f t="shared" si="86"/>
        <v>100</v>
      </c>
    </row>
    <row r="181" spans="1:23" outlineLevel="1">
      <c r="A181" s="60"/>
      <c r="B181" s="83" t="s">
        <v>83</v>
      </c>
      <c r="C181" s="78">
        <v>2215</v>
      </c>
      <c r="D181" s="79">
        <f>D182+D183+D184+D185</f>
        <v>106.134</v>
      </c>
      <c r="E181" s="79">
        <f>E185</f>
        <v>0</v>
      </c>
      <c r="F181" s="79">
        <f>F182+F183+F184+F185</f>
        <v>47.8</v>
      </c>
      <c r="G181" s="79">
        <f>G185</f>
        <v>0</v>
      </c>
      <c r="H181" s="79">
        <f>H182+H183+H184+H185</f>
        <v>47.8</v>
      </c>
      <c r="I181" s="79">
        <f>I185</f>
        <v>0</v>
      </c>
      <c r="J181" s="79">
        <f>J182+J183+J184+J185</f>
        <v>47.8</v>
      </c>
      <c r="K181" s="79">
        <f>K185</f>
        <v>0</v>
      </c>
      <c r="L181" s="79">
        <f>L182+L183+L184+L185</f>
        <v>50.6</v>
      </c>
      <c r="M181" s="79">
        <f>M185</f>
        <v>0</v>
      </c>
      <c r="N181" s="79">
        <f>N182+N183+N184+N185</f>
        <v>50.6</v>
      </c>
      <c r="O181" s="79">
        <f>O185</f>
        <v>0</v>
      </c>
      <c r="P181" s="70">
        <f t="shared" si="84"/>
        <v>-58.334000000000003</v>
      </c>
      <c r="Q181" s="70">
        <f t="shared" si="83"/>
        <v>45.037405543935023</v>
      </c>
      <c r="R181" s="71" t="e">
        <f>#REF!-F181</f>
        <v>#REF!</v>
      </c>
      <c r="S181" s="71" t="e">
        <f>#REF!/F181*100</f>
        <v>#REF!</v>
      </c>
      <c r="T181" s="70" t="e">
        <f>L181-#REF!</f>
        <v>#REF!</v>
      </c>
      <c r="U181" s="70" t="e">
        <f>+L181/#REF!*100</f>
        <v>#REF!</v>
      </c>
      <c r="V181" s="70">
        <f t="shared" si="85"/>
        <v>0</v>
      </c>
      <c r="W181" s="70">
        <f t="shared" si="86"/>
        <v>100</v>
      </c>
    </row>
    <row r="182" spans="1:23" outlineLevel="1">
      <c r="A182" s="60"/>
      <c r="B182" s="80" t="s">
        <v>119</v>
      </c>
      <c r="C182" s="73">
        <v>22151</v>
      </c>
      <c r="D182" s="99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0">
        <f t="shared" si="84"/>
        <v>0</v>
      </c>
      <c r="Q182" s="70" t="e">
        <f t="shared" si="83"/>
        <v>#DIV/0!</v>
      </c>
      <c r="R182" s="71" t="e">
        <f>#REF!-F182</f>
        <v>#REF!</v>
      </c>
      <c r="S182" s="71" t="e">
        <f>#REF!/F182*100</f>
        <v>#REF!</v>
      </c>
      <c r="T182" s="70" t="e">
        <f>L182-#REF!</f>
        <v>#REF!</v>
      </c>
      <c r="U182" s="70" t="e">
        <f>+L182/#REF!*100</f>
        <v>#REF!</v>
      </c>
      <c r="V182" s="70">
        <f t="shared" si="85"/>
        <v>0</v>
      </c>
      <c r="W182" s="70" t="e">
        <f t="shared" si="86"/>
        <v>#DIV/0!</v>
      </c>
    </row>
    <row r="183" spans="1:23" outlineLevel="1">
      <c r="A183" s="60"/>
      <c r="B183" s="80" t="s">
        <v>120</v>
      </c>
      <c r="C183" s="73">
        <v>22152</v>
      </c>
      <c r="D183" s="99"/>
      <c r="E183" s="74"/>
      <c r="F183" s="100"/>
      <c r="G183" s="74"/>
      <c r="H183" s="100"/>
      <c r="I183" s="74"/>
      <c r="J183" s="100"/>
      <c r="K183" s="74"/>
      <c r="L183" s="100"/>
      <c r="M183" s="74"/>
      <c r="N183" s="100"/>
      <c r="O183" s="74"/>
      <c r="P183" s="70">
        <f t="shared" si="84"/>
        <v>0</v>
      </c>
      <c r="Q183" s="70" t="e">
        <f t="shared" si="83"/>
        <v>#DIV/0!</v>
      </c>
      <c r="R183" s="71" t="e">
        <f>#REF!-F183</f>
        <v>#REF!</v>
      </c>
      <c r="S183" s="71" t="e">
        <f>#REF!/F183*100</f>
        <v>#REF!</v>
      </c>
      <c r="T183" s="70" t="e">
        <f>L183-#REF!</f>
        <v>#REF!</v>
      </c>
      <c r="U183" s="70" t="e">
        <f>+L183/#REF!*100</f>
        <v>#REF!</v>
      </c>
      <c r="V183" s="70">
        <f t="shared" si="85"/>
        <v>0</v>
      </c>
      <c r="W183" s="70" t="e">
        <f t="shared" si="86"/>
        <v>#DIV/0!</v>
      </c>
    </row>
    <row r="184" spans="1:23" outlineLevel="1">
      <c r="A184" s="60"/>
      <c r="B184" s="80" t="s">
        <v>86</v>
      </c>
      <c r="C184" s="73">
        <v>22153</v>
      </c>
      <c r="D184" s="99"/>
      <c r="E184" s="74"/>
      <c r="F184" s="100"/>
      <c r="G184" s="74"/>
      <c r="H184" s="100"/>
      <c r="I184" s="74"/>
      <c r="J184" s="100"/>
      <c r="K184" s="74"/>
      <c r="L184" s="100"/>
      <c r="M184" s="74"/>
      <c r="N184" s="100"/>
      <c r="O184" s="74"/>
      <c r="P184" s="70">
        <f t="shared" si="84"/>
        <v>0</v>
      </c>
      <c r="Q184" s="70" t="e">
        <f t="shared" si="83"/>
        <v>#DIV/0!</v>
      </c>
      <c r="R184" s="71" t="e">
        <f>#REF!-F184</f>
        <v>#REF!</v>
      </c>
      <c r="S184" s="71" t="e">
        <f>#REF!/F184*100</f>
        <v>#REF!</v>
      </c>
      <c r="T184" s="70" t="e">
        <f>L184-#REF!</f>
        <v>#REF!</v>
      </c>
      <c r="U184" s="70" t="e">
        <f>+L184/#REF!*100</f>
        <v>#REF!</v>
      </c>
      <c r="V184" s="70">
        <f t="shared" si="85"/>
        <v>0</v>
      </c>
      <c r="W184" s="70" t="e">
        <f t="shared" si="86"/>
        <v>#DIV/0!</v>
      </c>
    </row>
    <row r="185" spans="1:23" outlineLevel="1">
      <c r="A185" s="60"/>
      <c r="B185" s="80" t="s">
        <v>121</v>
      </c>
      <c r="C185" s="73">
        <v>22154</v>
      </c>
      <c r="D185" s="99">
        <v>106.134</v>
      </c>
      <c r="E185" s="74"/>
      <c r="F185" s="100">
        <v>47.8</v>
      </c>
      <c r="G185" s="74"/>
      <c r="H185" s="100">
        <v>47.8</v>
      </c>
      <c r="I185" s="74"/>
      <c r="J185" s="100">
        <v>47.8</v>
      </c>
      <c r="K185" s="74"/>
      <c r="L185" s="100">
        <v>50.6</v>
      </c>
      <c r="M185" s="74"/>
      <c r="N185" s="100">
        <v>50.6</v>
      </c>
      <c r="O185" s="74"/>
      <c r="P185" s="70">
        <f t="shared" si="84"/>
        <v>-58.334000000000003</v>
      </c>
      <c r="Q185" s="70">
        <f t="shared" si="83"/>
        <v>45.037405543935023</v>
      </c>
      <c r="R185" s="71" t="e">
        <f>#REF!-F185</f>
        <v>#REF!</v>
      </c>
      <c r="S185" s="71" t="e">
        <f>#REF!/F185*100</f>
        <v>#REF!</v>
      </c>
      <c r="T185" s="70" t="e">
        <f>L185-#REF!</f>
        <v>#REF!</v>
      </c>
      <c r="U185" s="70" t="e">
        <f>+L185/#REF!*100</f>
        <v>#REF!</v>
      </c>
      <c r="V185" s="70">
        <f t="shared" si="85"/>
        <v>0</v>
      </c>
      <c r="W185" s="70">
        <f t="shared" si="86"/>
        <v>100</v>
      </c>
    </row>
    <row r="186" spans="1:23" outlineLevel="1">
      <c r="A186" s="60"/>
      <c r="B186" s="76" t="s">
        <v>88</v>
      </c>
      <c r="C186" s="73">
        <v>2217</v>
      </c>
      <c r="D186" s="99"/>
      <c r="E186" s="74"/>
      <c r="F186" s="100"/>
      <c r="G186" s="74"/>
      <c r="H186" s="100"/>
      <c r="I186" s="74"/>
      <c r="J186" s="100"/>
      <c r="K186" s="74"/>
      <c r="L186" s="100"/>
      <c r="M186" s="74"/>
      <c r="N186" s="100"/>
      <c r="O186" s="74"/>
      <c r="P186" s="70">
        <f t="shared" si="84"/>
        <v>0</v>
      </c>
      <c r="Q186" s="70" t="e">
        <f t="shared" si="83"/>
        <v>#DIV/0!</v>
      </c>
      <c r="R186" s="71" t="e">
        <f>#REF!-F186</f>
        <v>#REF!</v>
      </c>
      <c r="S186" s="71" t="e">
        <f>#REF!/F186*100</f>
        <v>#REF!</v>
      </c>
      <c r="T186" s="70" t="e">
        <f>L186-#REF!</f>
        <v>#REF!</v>
      </c>
      <c r="U186" s="70" t="e">
        <f>+L186/#REF!*100</f>
        <v>#REF!</v>
      </c>
      <c r="V186" s="70">
        <f t="shared" si="85"/>
        <v>0</v>
      </c>
      <c r="W186" s="70" t="e">
        <f t="shared" si="86"/>
        <v>#DIV/0!</v>
      </c>
    </row>
    <row r="187" spans="1:23" outlineLevel="1">
      <c r="A187" s="60"/>
      <c r="B187" s="72" t="s">
        <v>89</v>
      </c>
      <c r="C187" s="73">
        <v>2218</v>
      </c>
      <c r="D187" s="99"/>
      <c r="E187" s="74"/>
      <c r="F187" s="100"/>
      <c r="G187" s="74"/>
      <c r="H187" s="100"/>
      <c r="I187" s="74"/>
      <c r="J187" s="100"/>
      <c r="K187" s="74"/>
      <c r="L187" s="100"/>
      <c r="M187" s="74"/>
      <c r="N187" s="100"/>
      <c r="O187" s="74"/>
      <c r="P187" s="70">
        <f t="shared" si="84"/>
        <v>0</v>
      </c>
      <c r="Q187" s="70" t="e">
        <f t="shared" si="83"/>
        <v>#DIV/0!</v>
      </c>
      <c r="R187" s="71" t="e">
        <f>#REF!-F187</f>
        <v>#REF!</v>
      </c>
      <c r="S187" s="71" t="e">
        <f>#REF!/F187*100</f>
        <v>#REF!</v>
      </c>
      <c r="T187" s="70" t="e">
        <f>L187-#REF!</f>
        <v>#REF!</v>
      </c>
      <c r="U187" s="70" t="e">
        <f>+L187/#REF!*100</f>
        <v>#REF!</v>
      </c>
      <c r="V187" s="70">
        <f t="shared" si="85"/>
        <v>0</v>
      </c>
      <c r="W187" s="70" t="e">
        <f t="shared" si="86"/>
        <v>#DIV/0!</v>
      </c>
    </row>
    <row r="188" spans="1:23" outlineLevel="1">
      <c r="A188" s="60"/>
      <c r="B188" s="72" t="s">
        <v>122</v>
      </c>
      <c r="C188" s="73">
        <v>2221</v>
      </c>
      <c r="D188" s="99"/>
      <c r="E188" s="74"/>
      <c r="F188" s="100"/>
      <c r="G188" s="74"/>
      <c r="H188" s="100"/>
      <c r="I188" s="74"/>
      <c r="J188" s="100"/>
      <c r="K188" s="74"/>
      <c r="L188" s="100"/>
      <c r="M188" s="74"/>
      <c r="N188" s="100"/>
      <c r="O188" s="74"/>
      <c r="P188" s="70">
        <f t="shared" si="84"/>
        <v>0</v>
      </c>
      <c r="Q188" s="70" t="e">
        <f t="shared" si="83"/>
        <v>#DIV/0!</v>
      </c>
      <c r="R188" s="71" t="e">
        <f>#REF!-F188</f>
        <v>#REF!</v>
      </c>
      <c r="S188" s="71" t="e">
        <f>#REF!/F188*100</f>
        <v>#REF!</v>
      </c>
      <c r="T188" s="70" t="e">
        <f>L188-#REF!</f>
        <v>#REF!</v>
      </c>
      <c r="U188" s="70" t="e">
        <f>+L188/#REF!*100</f>
        <v>#REF!</v>
      </c>
      <c r="V188" s="70">
        <f t="shared" si="85"/>
        <v>0</v>
      </c>
      <c r="W188" s="70" t="e">
        <f t="shared" si="86"/>
        <v>#DIV/0!</v>
      </c>
    </row>
    <row r="189" spans="1:23" ht="25.5" outlineLevel="1">
      <c r="A189" s="60"/>
      <c r="B189" s="81" t="s">
        <v>91</v>
      </c>
      <c r="C189" s="73">
        <v>2222</v>
      </c>
      <c r="D189" s="99">
        <v>46.527000000000001</v>
      </c>
      <c r="E189" s="74"/>
      <c r="F189" s="100">
        <v>55</v>
      </c>
      <c r="G189" s="74"/>
      <c r="H189" s="100">
        <v>59.5</v>
      </c>
      <c r="I189" s="74"/>
      <c r="J189" s="100">
        <v>55</v>
      </c>
      <c r="K189" s="74"/>
      <c r="L189" s="100">
        <v>55</v>
      </c>
      <c r="M189" s="74"/>
      <c r="N189" s="100">
        <v>55</v>
      </c>
      <c r="O189" s="74"/>
      <c r="P189" s="70">
        <f t="shared" si="84"/>
        <v>8.472999999999999</v>
      </c>
      <c r="Q189" s="70">
        <f t="shared" ref="Q189:Q252" si="96">+F189/D189*100</f>
        <v>118.21093128720956</v>
      </c>
      <c r="R189" s="71" t="e">
        <f>#REF!-F189</f>
        <v>#REF!</v>
      </c>
      <c r="S189" s="71" t="e">
        <f>#REF!/F189*100</f>
        <v>#REF!</v>
      </c>
      <c r="T189" s="70" t="e">
        <f>L189-#REF!</f>
        <v>#REF!</v>
      </c>
      <c r="U189" s="70" t="e">
        <f>+L189/#REF!*100</f>
        <v>#REF!</v>
      </c>
      <c r="V189" s="70">
        <f t="shared" si="85"/>
        <v>0</v>
      </c>
      <c r="W189" s="70">
        <f t="shared" si="86"/>
        <v>100</v>
      </c>
    </row>
    <row r="190" spans="1:23" outlineLevel="1">
      <c r="A190" s="60"/>
      <c r="B190" s="81" t="s">
        <v>128</v>
      </c>
      <c r="C190" s="73">
        <v>2224</v>
      </c>
      <c r="D190" s="99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0">
        <f t="shared" ref="P190:P253" si="97">F190-D190</f>
        <v>0</v>
      </c>
      <c r="Q190" s="70" t="e">
        <f t="shared" si="96"/>
        <v>#DIV/0!</v>
      </c>
      <c r="R190" s="71" t="e">
        <f>#REF!-F190</f>
        <v>#REF!</v>
      </c>
      <c r="S190" s="71" t="e">
        <f>#REF!/F190*100</f>
        <v>#REF!</v>
      </c>
      <c r="T190" s="70" t="e">
        <f>L190-#REF!</f>
        <v>#REF!</v>
      </c>
      <c r="U190" s="70" t="e">
        <f>+L190/#REF!*100</f>
        <v>#REF!</v>
      </c>
      <c r="V190" s="70">
        <f t="shared" ref="V190:V251" si="98">N190-L190</f>
        <v>0</v>
      </c>
      <c r="W190" s="70" t="e">
        <f t="shared" ref="W190:W251" si="99">+N190/L190*100</f>
        <v>#DIV/0!</v>
      </c>
    </row>
    <row r="191" spans="1:23" ht="25.5" outlineLevel="1">
      <c r="A191" s="60"/>
      <c r="B191" s="87" t="s">
        <v>104</v>
      </c>
      <c r="C191" s="73">
        <v>2721</v>
      </c>
      <c r="D191" s="99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0">
        <f t="shared" si="97"/>
        <v>0</v>
      </c>
      <c r="Q191" s="70" t="e">
        <f t="shared" si="96"/>
        <v>#DIV/0!</v>
      </c>
      <c r="R191" s="71" t="e">
        <f>#REF!-F191</f>
        <v>#REF!</v>
      </c>
      <c r="S191" s="71" t="e">
        <f>#REF!/F191*100</f>
        <v>#REF!</v>
      </c>
      <c r="T191" s="70" t="e">
        <f>L191-#REF!</f>
        <v>#REF!</v>
      </c>
      <c r="U191" s="70" t="e">
        <f>+L191/#REF!*100</f>
        <v>#REF!</v>
      </c>
      <c r="V191" s="70">
        <f t="shared" si="98"/>
        <v>0</v>
      </c>
      <c r="W191" s="70" t="e">
        <f t="shared" si="99"/>
        <v>#DIV/0!</v>
      </c>
    </row>
    <row r="192" spans="1:23" s="112" customFormat="1" outlineLevel="1">
      <c r="A192" s="60"/>
      <c r="B192" s="110" t="s">
        <v>124</v>
      </c>
      <c r="C192" s="78">
        <v>2231</v>
      </c>
      <c r="D192" s="79"/>
      <c r="E192" s="67"/>
      <c r="F192" s="67">
        <f>F193+F194+F195+F196</f>
        <v>110.6</v>
      </c>
      <c r="G192" s="67"/>
      <c r="H192" s="67">
        <f>H193+H194+H195+H196</f>
        <v>110.6</v>
      </c>
      <c r="I192" s="67"/>
      <c r="J192" s="67">
        <f>J193+J194+J195+J196</f>
        <v>110.6</v>
      </c>
      <c r="K192" s="67"/>
      <c r="L192" s="67">
        <f>L193+L194+L195+L196</f>
        <v>110.6</v>
      </c>
      <c r="M192" s="67"/>
      <c r="N192" s="67">
        <f>N193+N194+N195+N196</f>
        <v>110.6</v>
      </c>
      <c r="O192" s="67"/>
      <c r="P192" s="111">
        <f t="shared" si="97"/>
        <v>110.6</v>
      </c>
      <c r="Q192" s="111" t="e">
        <f t="shared" si="96"/>
        <v>#DIV/0!</v>
      </c>
      <c r="R192" s="98" t="e">
        <f>#REF!-F192</f>
        <v>#REF!</v>
      </c>
      <c r="S192" s="98" t="e">
        <f>#REF!/F192*100</f>
        <v>#REF!</v>
      </c>
      <c r="T192" s="111" t="e">
        <f>L192-#REF!</f>
        <v>#REF!</v>
      </c>
      <c r="U192" s="111" t="e">
        <f>+L192/#REF!*100</f>
        <v>#REF!</v>
      </c>
      <c r="V192" s="111">
        <f t="shared" si="98"/>
        <v>0</v>
      </c>
      <c r="W192" s="111">
        <f t="shared" si="99"/>
        <v>100</v>
      </c>
    </row>
    <row r="193" spans="1:23" outlineLevel="1">
      <c r="A193" s="60"/>
      <c r="B193" s="81" t="s">
        <v>96</v>
      </c>
      <c r="C193" s="73">
        <v>22311100</v>
      </c>
      <c r="D193" s="99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0">
        <f t="shared" si="97"/>
        <v>0</v>
      </c>
      <c r="Q193" s="70" t="e">
        <f t="shared" si="96"/>
        <v>#DIV/0!</v>
      </c>
      <c r="R193" s="71" t="e">
        <f>#REF!-F193</f>
        <v>#REF!</v>
      </c>
      <c r="S193" s="71" t="e">
        <f>#REF!/F193*100</f>
        <v>#REF!</v>
      </c>
      <c r="T193" s="70" t="e">
        <f>L193-#REF!</f>
        <v>#REF!</v>
      </c>
      <c r="U193" s="70" t="e">
        <f>+L193/#REF!*100</f>
        <v>#REF!</v>
      </c>
      <c r="V193" s="70">
        <f t="shared" si="98"/>
        <v>0</v>
      </c>
      <c r="W193" s="70" t="e">
        <f t="shared" si="99"/>
        <v>#DIV/0!</v>
      </c>
    </row>
    <row r="194" spans="1:23" outlineLevel="1">
      <c r="A194" s="60"/>
      <c r="B194" s="81" t="s">
        <v>97</v>
      </c>
      <c r="C194" s="73">
        <v>22311200</v>
      </c>
      <c r="D194" s="99">
        <v>94.63</v>
      </c>
      <c r="E194" s="74"/>
      <c r="F194" s="74">
        <v>110.6</v>
      </c>
      <c r="G194" s="74"/>
      <c r="H194" s="74">
        <v>110.6</v>
      </c>
      <c r="I194" s="74"/>
      <c r="J194" s="74">
        <v>110.6</v>
      </c>
      <c r="K194" s="74"/>
      <c r="L194" s="74">
        <v>110.6</v>
      </c>
      <c r="M194" s="74"/>
      <c r="N194" s="74">
        <v>110.6</v>
      </c>
      <c r="O194" s="74"/>
      <c r="P194" s="70">
        <f t="shared" si="97"/>
        <v>15.969999999999999</v>
      </c>
      <c r="Q194" s="70">
        <f t="shared" si="96"/>
        <v>116.87625488745641</v>
      </c>
      <c r="R194" s="71" t="e">
        <f>#REF!-F194</f>
        <v>#REF!</v>
      </c>
      <c r="S194" s="71" t="e">
        <f>#REF!/F194*100</f>
        <v>#REF!</v>
      </c>
      <c r="T194" s="70" t="e">
        <f>L194-#REF!</f>
        <v>#REF!</v>
      </c>
      <c r="U194" s="70" t="e">
        <f>+L194/#REF!*100</f>
        <v>#REF!</v>
      </c>
      <c r="V194" s="70">
        <f t="shared" si="98"/>
        <v>0</v>
      </c>
      <c r="W194" s="70">
        <f t="shared" si="99"/>
        <v>100</v>
      </c>
    </row>
    <row r="195" spans="1:23" ht="25.5" hidden="1" outlineLevel="1">
      <c r="A195" s="60"/>
      <c r="B195" s="81" t="s">
        <v>98</v>
      </c>
      <c r="C195" s="73">
        <v>22311300</v>
      </c>
      <c r="D195" s="74"/>
      <c r="E195" s="74"/>
      <c r="F195" s="74">
        <v>0</v>
      </c>
      <c r="G195" s="74"/>
      <c r="H195" s="74"/>
      <c r="I195" s="74"/>
      <c r="J195" s="74">
        <v>0</v>
      </c>
      <c r="K195" s="74"/>
      <c r="L195" s="74"/>
      <c r="M195" s="74"/>
      <c r="N195" s="74"/>
      <c r="O195" s="74"/>
      <c r="P195" s="70">
        <f t="shared" si="97"/>
        <v>0</v>
      </c>
      <c r="Q195" s="70" t="e">
        <f t="shared" si="96"/>
        <v>#DIV/0!</v>
      </c>
      <c r="R195" s="71" t="e">
        <f>#REF!-F195</f>
        <v>#REF!</v>
      </c>
      <c r="S195" s="71" t="e">
        <f>#REF!/F195*100</f>
        <v>#REF!</v>
      </c>
      <c r="T195" s="70" t="e">
        <f>L195-#REF!</f>
        <v>#REF!</v>
      </c>
      <c r="U195" s="70" t="e">
        <f>+L195/#REF!*100</f>
        <v>#REF!</v>
      </c>
      <c r="V195" s="70">
        <f t="shared" si="98"/>
        <v>0</v>
      </c>
      <c r="W195" s="70" t="e">
        <f t="shared" si="99"/>
        <v>#DIV/0!</v>
      </c>
    </row>
    <row r="196" spans="1:23" ht="13.5" hidden="1" customHeight="1" outlineLevel="1">
      <c r="A196" s="60"/>
      <c r="B196" s="81" t="s">
        <v>99</v>
      </c>
      <c r="C196" s="73">
        <v>22311400</v>
      </c>
      <c r="D196" s="74"/>
      <c r="E196" s="74"/>
      <c r="F196" s="74">
        <v>0</v>
      </c>
      <c r="G196" s="74"/>
      <c r="H196" s="74"/>
      <c r="I196" s="74"/>
      <c r="J196" s="74">
        <v>0</v>
      </c>
      <c r="K196" s="74"/>
      <c r="L196" s="74"/>
      <c r="M196" s="74"/>
      <c r="N196" s="74"/>
      <c r="O196" s="74"/>
      <c r="P196" s="70">
        <f t="shared" si="97"/>
        <v>0</v>
      </c>
      <c r="Q196" s="70" t="e">
        <f t="shared" si="96"/>
        <v>#DIV/0!</v>
      </c>
      <c r="R196" s="71" t="e">
        <f>#REF!-F196</f>
        <v>#REF!</v>
      </c>
      <c r="S196" s="71" t="e">
        <f>#REF!/F196*100</f>
        <v>#REF!</v>
      </c>
      <c r="T196" s="70" t="e">
        <f>L196-#REF!</f>
        <v>#REF!</v>
      </c>
      <c r="U196" s="70" t="e">
        <f>+L196/#REF!*100</f>
        <v>#REF!</v>
      </c>
      <c r="V196" s="70">
        <f t="shared" si="98"/>
        <v>0</v>
      </c>
      <c r="W196" s="70" t="e">
        <f t="shared" si="99"/>
        <v>#DIV/0!</v>
      </c>
    </row>
    <row r="197" spans="1:23" ht="13.5" hidden="1" customHeight="1" outlineLevel="1">
      <c r="A197" s="60"/>
      <c r="B197" s="81" t="s">
        <v>100</v>
      </c>
      <c r="C197" s="73">
        <v>2235</v>
      </c>
      <c r="D197" s="74"/>
      <c r="E197" s="74"/>
      <c r="F197" s="74">
        <v>0</v>
      </c>
      <c r="G197" s="74"/>
      <c r="H197" s="74"/>
      <c r="I197" s="74"/>
      <c r="J197" s="74">
        <v>0</v>
      </c>
      <c r="K197" s="74"/>
      <c r="L197" s="74"/>
      <c r="M197" s="74"/>
      <c r="N197" s="74"/>
      <c r="O197" s="74"/>
      <c r="P197" s="70">
        <f t="shared" si="97"/>
        <v>0</v>
      </c>
      <c r="Q197" s="70" t="e">
        <f t="shared" si="96"/>
        <v>#DIV/0!</v>
      </c>
      <c r="R197" s="71" t="e">
        <f>#REF!-F197</f>
        <v>#REF!</v>
      </c>
      <c r="S197" s="71" t="e">
        <f>#REF!/F197*100</f>
        <v>#REF!</v>
      </c>
      <c r="T197" s="70" t="e">
        <f>L197-#REF!</f>
        <v>#REF!</v>
      </c>
      <c r="U197" s="70" t="e">
        <f>+L197/#REF!*100</f>
        <v>#REF!</v>
      </c>
      <c r="V197" s="70">
        <f t="shared" si="98"/>
        <v>0</v>
      </c>
      <c r="W197" s="70" t="e">
        <f t="shared" si="99"/>
        <v>#DIV/0!</v>
      </c>
    </row>
    <row r="198" spans="1:23" ht="13.5" hidden="1" customHeight="1" outlineLevel="1">
      <c r="A198" s="60"/>
      <c r="B198" s="72" t="s">
        <v>101</v>
      </c>
      <c r="C198" s="73">
        <v>2511</v>
      </c>
      <c r="D198" s="74"/>
      <c r="E198" s="74"/>
      <c r="F198" s="74">
        <v>0</v>
      </c>
      <c r="G198" s="74"/>
      <c r="H198" s="74"/>
      <c r="I198" s="74"/>
      <c r="J198" s="74">
        <v>0</v>
      </c>
      <c r="K198" s="74"/>
      <c r="L198" s="74"/>
      <c r="M198" s="74"/>
      <c r="N198" s="74"/>
      <c r="O198" s="74"/>
      <c r="P198" s="70">
        <f t="shared" si="97"/>
        <v>0</v>
      </c>
      <c r="Q198" s="70" t="e">
        <f t="shared" si="96"/>
        <v>#DIV/0!</v>
      </c>
      <c r="R198" s="71" t="e">
        <f>#REF!-F198</f>
        <v>#REF!</v>
      </c>
      <c r="S198" s="71" t="e">
        <f>#REF!/F198*100</f>
        <v>#REF!</v>
      </c>
      <c r="T198" s="70" t="e">
        <f>L198-#REF!</f>
        <v>#REF!</v>
      </c>
      <c r="U198" s="70" t="e">
        <f>+L198/#REF!*100</f>
        <v>#REF!</v>
      </c>
      <c r="V198" s="70">
        <f t="shared" si="98"/>
        <v>0</v>
      </c>
      <c r="W198" s="70" t="e">
        <f t="shared" si="99"/>
        <v>#DIV/0!</v>
      </c>
    </row>
    <row r="199" spans="1:23" ht="13.5" hidden="1" customHeight="1" outlineLevel="1">
      <c r="A199" s="60"/>
      <c r="B199" s="72" t="s">
        <v>102</v>
      </c>
      <c r="C199" s="73">
        <v>2512</v>
      </c>
      <c r="D199" s="74"/>
      <c r="E199" s="74"/>
      <c r="F199" s="74">
        <v>0</v>
      </c>
      <c r="G199" s="74"/>
      <c r="H199" s="74"/>
      <c r="I199" s="74"/>
      <c r="J199" s="74">
        <v>0</v>
      </c>
      <c r="K199" s="74"/>
      <c r="L199" s="74"/>
      <c r="M199" s="74"/>
      <c r="N199" s="74"/>
      <c r="O199" s="74"/>
      <c r="P199" s="70">
        <f t="shared" si="97"/>
        <v>0</v>
      </c>
      <c r="Q199" s="70" t="e">
        <f t="shared" si="96"/>
        <v>#DIV/0!</v>
      </c>
      <c r="R199" s="71" t="e">
        <f>#REF!-F199</f>
        <v>#REF!</v>
      </c>
      <c r="S199" s="71" t="e">
        <f>#REF!/F199*100</f>
        <v>#REF!</v>
      </c>
      <c r="T199" s="70" t="e">
        <f>L199-#REF!</f>
        <v>#REF!</v>
      </c>
      <c r="U199" s="70" t="e">
        <f>+L199/#REF!*100</f>
        <v>#REF!</v>
      </c>
      <c r="V199" s="70">
        <f t="shared" si="98"/>
        <v>0</v>
      </c>
      <c r="W199" s="70" t="e">
        <f t="shared" si="99"/>
        <v>#DIV/0!</v>
      </c>
    </row>
    <row r="200" spans="1:23" ht="13.5" hidden="1" customHeight="1" outlineLevel="1">
      <c r="A200" s="60"/>
      <c r="B200" s="72" t="s">
        <v>129</v>
      </c>
      <c r="C200" s="73">
        <v>2521</v>
      </c>
      <c r="D200" s="74"/>
      <c r="E200" s="74"/>
      <c r="F200" s="74">
        <v>0</v>
      </c>
      <c r="G200" s="74"/>
      <c r="H200" s="74"/>
      <c r="I200" s="74"/>
      <c r="J200" s="74">
        <v>0</v>
      </c>
      <c r="K200" s="74"/>
      <c r="L200" s="74"/>
      <c r="M200" s="74"/>
      <c r="N200" s="74"/>
      <c r="O200" s="74"/>
      <c r="P200" s="70">
        <f t="shared" si="97"/>
        <v>0</v>
      </c>
      <c r="Q200" s="70" t="e">
        <f t="shared" si="96"/>
        <v>#DIV/0!</v>
      </c>
      <c r="R200" s="71" t="e">
        <f>#REF!-F200</f>
        <v>#REF!</v>
      </c>
      <c r="S200" s="71" t="e">
        <f>#REF!/F200*100</f>
        <v>#REF!</v>
      </c>
      <c r="T200" s="70" t="e">
        <f>L200-#REF!</f>
        <v>#REF!</v>
      </c>
      <c r="U200" s="70" t="e">
        <f>+L200/#REF!*100</f>
        <v>#REF!</v>
      </c>
      <c r="V200" s="70">
        <f t="shared" si="98"/>
        <v>0</v>
      </c>
      <c r="W200" s="70" t="e">
        <f t="shared" si="99"/>
        <v>#DIV/0!</v>
      </c>
    </row>
    <row r="201" spans="1:23" ht="13.5" hidden="1" customHeight="1" outlineLevel="1">
      <c r="A201" s="60"/>
      <c r="B201" s="85" t="s">
        <v>104</v>
      </c>
      <c r="C201" s="73">
        <v>2721</v>
      </c>
      <c r="D201" s="74"/>
      <c r="E201" s="74"/>
      <c r="F201" s="74">
        <v>0</v>
      </c>
      <c r="G201" s="74"/>
      <c r="H201" s="74"/>
      <c r="I201" s="74"/>
      <c r="J201" s="74">
        <v>0</v>
      </c>
      <c r="K201" s="74"/>
      <c r="L201" s="74"/>
      <c r="M201" s="74"/>
      <c r="N201" s="74"/>
      <c r="O201" s="74"/>
      <c r="P201" s="70">
        <f t="shared" si="97"/>
        <v>0</v>
      </c>
      <c r="Q201" s="70" t="e">
        <f t="shared" si="96"/>
        <v>#DIV/0!</v>
      </c>
      <c r="R201" s="71" t="e">
        <f>#REF!-F201</f>
        <v>#REF!</v>
      </c>
      <c r="S201" s="71" t="e">
        <f>#REF!/F201*100</f>
        <v>#REF!</v>
      </c>
      <c r="T201" s="70" t="e">
        <f>L201-#REF!</f>
        <v>#REF!</v>
      </c>
      <c r="U201" s="70" t="e">
        <f>+L201/#REF!*100</f>
        <v>#REF!</v>
      </c>
      <c r="V201" s="70">
        <f t="shared" si="98"/>
        <v>0</v>
      </c>
      <c r="W201" s="70" t="e">
        <f t="shared" si="99"/>
        <v>#DIV/0!</v>
      </c>
    </row>
    <row r="202" spans="1:23" ht="13.5" hidden="1" customHeight="1" outlineLevel="1">
      <c r="A202" s="60"/>
      <c r="B202" s="76" t="s">
        <v>108</v>
      </c>
      <c r="C202" s="73">
        <v>2824</v>
      </c>
      <c r="D202" s="74"/>
      <c r="E202" s="74"/>
      <c r="F202" s="74">
        <v>0</v>
      </c>
      <c r="G202" s="74"/>
      <c r="H202" s="74"/>
      <c r="I202" s="74"/>
      <c r="J202" s="74">
        <v>0</v>
      </c>
      <c r="K202" s="74"/>
      <c r="L202" s="74"/>
      <c r="M202" s="74"/>
      <c r="N202" s="74"/>
      <c r="O202" s="74"/>
      <c r="P202" s="70">
        <f t="shared" si="97"/>
        <v>0</v>
      </c>
      <c r="Q202" s="70" t="e">
        <f t="shared" si="96"/>
        <v>#DIV/0!</v>
      </c>
      <c r="R202" s="71" t="e">
        <f>#REF!-F202</f>
        <v>#REF!</v>
      </c>
      <c r="S202" s="71" t="e">
        <f>#REF!/F202*100</f>
        <v>#REF!</v>
      </c>
      <c r="T202" s="70" t="e">
        <f>L202-#REF!</f>
        <v>#REF!</v>
      </c>
      <c r="U202" s="70" t="e">
        <f>+L202/#REF!*100</f>
        <v>#REF!</v>
      </c>
      <c r="V202" s="70">
        <f t="shared" si="98"/>
        <v>0</v>
      </c>
      <c r="W202" s="70" t="e">
        <f t="shared" si="99"/>
        <v>#DIV/0!</v>
      </c>
    </row>
    <row r="203" spans="1:23" outlineLevel="1">
      <c r="A203" s="60"/>
      <c r="B203" s="88" t="s">
        <v>109</v>
      </c>
      <c r="C203" s="73"/>
      <c r="D203" s="67">
        <f t="shared" ref="D203:G203" si="100">SUM(D204:D206)</f>
        <v>0</v>
      </c>
      <c r="E203" s="67">
        <f t="shared" si="100"/>
        <v>0</v>
      </c>
      <c r="F203" s="67">
        <f t="shared" si="100"/>
        <v>0</v>
      </c>
      <c r="G203" s="67">
        <f t="shared" si="100"/>
        <v>0</v>
      </c>
      <c r="H203" s="67">
        <f>SUM(H204:H206)</f>
        <v>0</v>
      </c>
      <c r="I203" s="67">
        <f>SUM(I204:I206)</f>
        <v>0</v>
      </c>
      <c r="J203" s="67">
        <f t="shared" ref="J203:K203" si="101">SUM(J204:J206)</f>
        <v>150</v>
      </c>
      <c r="K203" s="67">
        <f t="shared" si="101"/>
        <v>0</v>
      </c>
      <c r="L203" s="67">
        <f t="shared" ref="L203" si="102">SUM(L204:L206)</f>
        <v>0</v>
      </c>
      <c r="M203" s="67">
        <f t="shared" ref="M203" si="103">SUM(M204:M206)</f>
        <v>0</v>
      </c>
      <c r="N203" s="67">
        <f t="shared" ref="N203" si="104">SUM(N204:N206)</f>
        <v>200</v>
      </c>
      <c r="O203" s="67">
        <f t="shared" ref="O203" si="105">SUM(O204:O206)</f>
        <v>0</v>
      </c>
      <c r="P203" s="70">
        <f t="shared" si="97"/>
        <v>0</v>
      </c>
      <c r="Q203" s="70" t="e">
        <f t="shared" si="96"/>
        <v>#DIV/0!</v>
      </c>
      <c r="R203" s="71" t="e">
        <f>#REF!-F203</f>
        <v>#REF!</v>
      </c>
      <c r="S203" s="71" t="e">
        <f>#REF!/F203*100</f>
        <v>#REF!</v>
      </c>
      <c r="T203" s="70" t="e">
        <f>L203-#REF!</f>
        <v>#REF!</v>
      </c>
      <c r="U203" s="70" t="e">
        <f>+L203/#REF!*100</f>
        <v>#REF!</v>
      </c>
      <c r="V203" s="70">
        <f t="shared" si="98"/>
        <v>200</v>
      </c>
      <c r="W203" s="70" t="e">
        <f t="shared" si="99"/>
        <v>#DIV/0!</v>
      </c>
    </row>
    <row r="204" spans="1:23" outlineLevel="1">
      <c r="A204" s="60"/>
      <c r="B204" s="72" t="s">
        <v>110</v>
      </c>
      <c r="C204" s="73">
        <v>3111</v>
      </c>
      <c r="D204" s="82"/>
      <c r="E204" s="74"/>
      <c r="F204" s="74"/>
      <c r="G204" s="74"/>
      <c r="H204" s="74">
        <v>0</v>
      </c>
      <c r="I204" s="74"/>
      <c r="J204" s="74"/>
      <c r="K204" s="74"/>
      <c r="L204" s="74"/>
      <c r="M204" s="74"/>
      <c r="N204" s="74"/>
      <c r="O204" s="74"/>
      <c r="P204" s="70">
        <f t="shared" si="97"/>
        <v>0</v>
      </c>
      <c r="Q204" s="70" t="e">
        <f t="shared" si="96"/>
        <v>#DIV/0!</v>
      </c>
      <c r="R204" s="71" t="e">
        <f>#REF!-F204</f>
        <v>#REF!</v>
      </c>
      <c r="S204" s="71" t="e">
        <f>#REF!/F204*100</f>
        <v>#REF!</v>
      </c>
      <c r="T204" s="70" t="e">
        <f>L204-#REF!</f>
        <v>#REF!</v>
      </c>
      <c r="U204" s="70" t="e">
        <f>+L204/#REF!*100</f>
        <v>#REF!</v>
      </c>
      <c r="V204" s="70">
        <f t="shared" si="98"/>
        <v>0</v>
      </c>
      <c r="W204" s="70" t="e">
        <f t="shared" si="99"/>
        <v>#DIV/0!</v>
      </c>
    </row>
    <row r="205" spans="1:23" outlineLevel="1">
      <c r="A205" s="60"/>
      <c r="B205" s="72" t="s">
        <v>111</v>
      </c>
      <c r="C205" s="73">
        <v>3112</v>
      </c>
      <c r="D205" s="82"/>
      <c r="E205" s="74"/>
      <c r="F205" s="74"/>
      <c r="G205" s="74"/>
      <c r="H205" s="74">
        <v>0</v>
      </c>
      <c r="I205" s="74"/>
      <c r="J205" s="74">
        <v>150</v>
      </c>
      <c r="K205" s="74"/>
      <c r="L205" s="74"/>
      <c r="M205" s="74"/>
      <c r="N205" s="74">
        <v>200</v>
      </c>
      <c r="O205" s="74"/>
      <c r="P205" s="70">
        <f t="shared" si="97"/>
        <v>0</v>
      </c>
      <c r="Q205" s="70" t="e">
        <f t="shared" si="96"/>
        <v>#DIV/0!</v>
      </c>
      <c r="R205" s="71" t="e">
        <f>#REF!-F205</f>
        <v>#REF!</v>
      </c>
      <c r="S205" s="71" t="e">
        <f>#REF!/F205*100</f>
        <v>#REF!</v>
      </c>
      <c r="T205" s="70" t="e">
        <f>L205-#REF!</f>
        <v>#REF!</v>
      </c>
      <c r="U205" s="70" t="e">
        <f>+L205/#REF!*100</f>
        <v>#REF!</v>
      </c>
      <c r="V205" s="70">
        <f t="shared" si="98"/>
        <v>200</v>
      </c>
      <c r="W205" s="70" t="e">
        <f t="shared" si="99"/>
        <v>#DIV/0!</v>
      </c>
    </row>
    <row r="206" spans="1:23" outlineLevel="1">
      <c r="A206" s="60"/>
      <c r="B206" s="72" t="s">
        <v>126</v>
      </c>
      <c r="C206" s="73">
        <v>3113</v>
      </c>
      <c r="D206" s="74"/>
      <c r="E206" s="74"/>
      <c r="F206" s="74"/>
      <c r="G206" s="74"/>
      <c r="H206" s="74">
        <v>0</v>
      </c>
      <c r="I206" s="74"/>
      <c r="J206" s="74"/>
      <c r="K206" s="74"/>
      <c r="L206" s="74"/>
      <c r="M206" s="74"/>
      <c r="N206" s="74"/>
      <c r="O206" s="74"/>
      <c r="P206" s="70">
        <f t="shared" si="97"/>
        <v>0</v>
      </c>
      <c r="Q206" s="70" t="e">
        <f t="shared" si="96"/>
        <v>#DIV/0!</v>
      </c>
      <c r="R206" s="71" t="e">
        <f>#REF!-F206</f>
        <v>#REF!</v>
      </c>
      <c r="S206" s="71" t="e">
        <f>#REF!/F206*100</f>
        <v>#REF!</v>
      </c>
      <c r="T206" s="70" t="e">
        <f>L206-#REF!</f>
        <v>#REF!</v>
      </c>
      <c r="U206" s="70" t="e">
        <f>+L206/#REF!*100</f>
        <v>#REF!</v>
      </c>
      <c r="V206" s="70">
        <f t="shared" si="98"/>
        <v>0</v>
      </c>
      <c r="W206" s="70" t="e">
        <f t="shared" si="99"/>
        <v>#DIV/0!</v>
      </c>
    </row>
    <row r="207" spans="1:23" outlineLevel="1">
      <c r="A207" s="60"/>
      <c r="B207" s="104"/>
      <c r="C207" s="105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70">
        <f t="shared" si="97"/>
        <v>0</v>
      </c>
      <c r="Q207" s="70" t="e">
        <f t="shared" si="96"/>
        <v>#DIV/0!</v>
      </c>
      <c r="R207" s="71" t="e">
        <f>#REF!-F207</f>
        <v>#REF!</v>
      </c>
      <c r="S207" s="71" t="e">
        <f>#REF!/F207*100</f>
        <v>#REF!</v>
      </c>
      <c r="T207" s="70" t="e">
        <f>L207-#REF!</f>
        <v>#REF!</v>
      </c>
      <c r="U207" s="70" t="e">
        <f>+L207/#REF!*100</f>
        <v>#REF!</v>
      </c>
      <c r="V207" s="70">
        <f t="shared" si="98"/>
        <v>0</v>
      </c>
      <c r="W207" s="70" t="e">
        <f t="shared" si="99"/>
        <v>#DIV/0!</v>
      </c>
    </row>
    <row r="208" spans="1:23" ht="25.5" hidden="1" outlineLevel="1">
      <c r="A208" s="60">
        <v>5</v>
      </c>
      <c r="B208" s="106" t="s">
        <v>133</v>
      </c>
      <c r="C208" s="78">
        <v>70163</v>
      </c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70">
        <f t="shared" si="97"/>
        <v>0</v>
      </c>
      <c r="Q208" s="70" t="e">
        <f t="shared" si="96"/>
        <v>#DIV/0!</v>
      </c>
      <c r="R208" s="71" t="e">
        <f>#REF!-F208</f>
        <v>#REF!</v>
      </c>
      <c r="S208" s="71" t="e">
        <f>#REF!/F208*100</f>
        <v>#REF!</v>
      </c>
      <c r="T208" s="70" t="e">
        <f>L208-#REF!</f>
        <v>#REF!</v>
      </c>
      <c r="U208" s="70" t="e">
        <f>+L208/#REF!*100</f>
        <v>#REF!</v>
      </c>
      <c r="V208" s="70">
        <f t="shared" si="98"/>
        <v>0</v>
      </c>
      <c r="W208" s="70" t="e">
        <f t="shared" si="99"/>
        <v>#DIV/0!</v>
      </c>
    </row>
    <row r="209" spans="1:23" hidden="1" outlineLevel="1">
      <c r="A209" s="60"/>
      <c r="B209" s="107" t="s">
        <v>117</v>
      </c>
      <c r="C209" s="97"/>
      <c r="D209" s="67">
        <f>SUM(D210:D216,D221:D240)-D228</f>
        <v>1355.4947</v>
      </c>
      <c r="E209" s="67">
        <f>SUM(E210:E216,E221:E240)-E228</f>
        <v>0</v>
      </c>
      <c r="F209" s="67">
        <f>SUM(F210:F216,F221:F239)-F227</f>
        <v>0</v>
      </c>
      <c r="G209" s="67"/>
      <c r="H209" s="67">
        <f>SUM(H210:H216,H221:H239)-H227</f>
        <v>0</v>
      </c>
      <c r="I209" s="67">
        <f>SUM(I210:I216,I221:I239)-I227</f>
        <v>0</v>
      </c>
      <c r="J209" s="67">
        <f>SUM(J210:J216,J221:J239)-J227</f>
        <v>0</v>
      </c>
      <c r="K209" s="67"/>
      <c r="L209" s="67">
        <f>SUM(L210:L216,L221:L239)-L227</f>
        <v>0</v>
      </c>
      <c r="M209" s="67"/>
      <c r="N209" s="67">
        <f>SUM(N210:N216,N221:N239)-N227</f>
        <v>0</v>
      </c>
      <c r="O209" s="67"/>
      <c r="P209" s="70">
        <f t="shared" si="97"/>
        <v>-1355.4947</v>
      </c>
      <c r="Q209" s="70">
        <f t="shared" si="96"/>
        <v>0</v>
      </c>
      <c r="R209" s="71" t="e">
        <f>#REF!-F209</f>
        <v>#REF!</v>
      </c>
      <c r="S209" s="71" t="e">
        <f>#REF!/F209*100</f>
        <v>#REF!</v>
      </c>
      <c r="T209" s="70" t="e">
        <f>L209-#REF!</f>
        <v>#REF!</v>
      </c>
      <c r="U209" s="70" t="e">
        <f>+L209/#REF!*100</f>
        <v>#REF!</v>
      </c>
      <c r="V209" s="70">
        <f t="shared" si="98"/>
        <v>0</v>
      </c>
      <c r="W209" s="70" t="e">
        <f t="shared" si="99"/>
        <v>#DIV/0!</v>
      </c>
    </row>
    <row r="210" spans="1:23" hidden="1" outlineLevel="1">
      <c r="A210" s="60"/>
      <c r="B210" s="72" t="s">
        <v>77</v>
      </c>
      <c r="C210" s="73">
        <v>2111</v>
      </c>
      <c r="D210" s="99">
        <v>222.90199999999999</v>
      </c>
      <c r="E210" s="99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0">
        <f t="shared" si="97"/>
        <v>-222.90199999999999</v>
      </c>
      <c r="Q210" s="70">
        <f t="shared" si="96"/>
        <v>0</v>
      </c>
      <c r="R210" s="71" t="e">
        <f>#REF!-F210</f>
        <v>#REF!</v>
      </c>
      <c r="S210" s="71" t="e">
        <f>#REF!/F210*100</f>
        <v>#REF!</v>
      </c>
      <c r="T210" s="70" t="e">
        <f>L210-#REF!</f>
        <v>#REF!</v>
      </c>
      <c r="U210" s="70" t="e">
        <f>+L210/#REF!*100</f>
        <v>#REF!</v>
      </c>
      <c r="V210" s="70">
        <f t="shared" si="98"/>
        <v>0</v>
      </c>
      <c r="W210" s="70" t="e">
        <f t="shared" si="99"/>
        <v>#DIV/0!</v>
      </c>
    </row>
    <row r="211" spans="1:23" hidden="1" outlineLevel="1">
      <c r="A211" s="60"/>
      <c r="B211" s="72" t="s">
        <v>118</v>
      </c>
      <c r="C211" s="73">
        <v>2121</v>
      </c>
      <c r="D211" s="99">
        <v>32.598999999999997</v>
      </c>
      <c r="E211" s="99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70">
        <f t="shared" si="97"/>
        <v>-32.598999999999997</v>
      </c>
      <c r="Q211" s="70">
        <f t="shared" si="96"/>
        <v>0</v>
      </c>
      <c r="R211" s="71" t="e">
        <f>#REF!-F211</f>
        <v>#REF!</v>
      </c>
      <c r="S211" s="71" t="e">
        <f>#REF!/F211*100</f>
        <v>#REF!</v>
      </c>
      <c r="T211" s="70" t="e">
        <f>L211-#REF!</f>
        <v>#REF!</v>
      </c>
      <c r="U211" s="70" t="e">
        <f>+L211/#REF!*100</f>
        <v>#REF!</v>
      </c>
      <c r="V211" s="70">
        <f t="shared" si="98"/>
        <v>0</v>
      </c>
      <c r="W211" s="70" t="e">
        <f t="shared" si="99"/>
        <v>#DIV/0!</v>
      </c>
    </row>
    <row r="212" spans="1:23" hidden="1" outlineLevel="1">
      <c r="A212" s="60"/>
      <c r="B212" s="101" t="s">
        <v>79</v>
      </c>
      <c r="C212" s="73">
        <v>2211</v>
      </c>
      <c r="D212" s="99"/>
      <c r="E212" s="99"/>
      <c r="F212" s="74"/>
      <c r="G212" s="100"/>
      <c r="H212" s="74"/>
      <c r="I212" s="100"/>
      <c r="J212" s="74"/>
      <c r="K212" s="100"/>
      <c r="L212" s="74"/>
      <c r="M212" s="100"/>
      <c r="N212" s="74"/>
      <c r="O212" s="100"/>
      <c r="P212" s="70">
        <f t="shared" si="97"/>
        <v>0</v>
      </c>
      <c r="Q212" s="70" t="e">
        <f t="shared" si="96"/>
        <v>#DIV/0!</v>
      </c>
      <c r="R212" s="71" t="e">
        <f>#REF!-F212</f>
        <v>#REF!</v>
      </c>
      <c r="S212" s="71" t="e">
        <f>#REF!/F212*100</f>
        <v>#REF!</v>
      </c>
      <c r="T212" s="70" t="e">
        <f>L212-#REF!</f>
        <v>#REF!</v>
      </c>
      <c r="U212" s="70" t="e">
        <f>+L212/#REF!*100</f>
        <v>#REF!</v>
      </c>
      <c r="V212" s="70">
        <f t="shared" si="98"/>
        <v>0</v>
      </c>
      <c r="W212" s="70" t="e">
        <f t="shared" si="99"/>
        <v>#DIV/0!</v>
      </c>
    </row>
    <row r="213" spans="1:23" hidden="1" outlineLevel="1">
      <c r="A213" s="60"/>
      <c r="B213" s="76" t="s">
        <v>80</v>
      </c>
      <c r="C213" s="73">
        <v>2212</v>
      </c>
      <c r="D213" s="99"/>
      <c r="E213" s="99"/>
      <c r="F213" s="74"/>
      <c r="G213" s="100"/>
      <c r="H213" s="74"/>
      <c r="I213" s="100"/>
      <c r="J213" s="74"/>
      <c r="K213" s="100"/>
      <c r="L213" s="74"/>
      <c r="M213" s="100"/>
      <c r="N213" s="74"/>
      <c r="O213" s="100"/>
      <c r="P213" s="70">
        <f t="shared" si="97"/>
        <v>0</v>
      </c>
      <c r="Q213" s="70" t="e">
        <f t="shared" si="96"/>
        <v>#DIV/0!</v>
      </c>
      <c r="R213" s="71" t="e">
        <f>#REF!-F213</f>
        <v>#REF!</v>
      </c>
      <c r="S213" s="71" t="e">
        <f>#REF!/F213*100</f>
        <v>#REF!</v>
      </c>
      <c r="T213" s="70" t="e">
        <f>L213-#REF!</f>
        <v>#REF!</v>
      </c>
      <c r="U213" s="70" t="e">
        <f>+L213/#REF!*100</f>
        <v>#REF!</v>
      </c>
      <c r="V213" s="70">
        <f t="shared" si="98"/>
        <v>0</v>
      </c>
      <c r="W213" s="70" t="e">
        <f t="shared" si="99"/>
        <v>#DIV/0!</v>
      </c>
    </row>
    <row r="214" spans="1:23" hidden="1" outlineLevel="1">
      <c r="A214" s="60"/>
      <c r="B214" s="72" t="s">
        <v>81</v>
      </c>
      <c r="C214" s="73">
        <v>2213</v>
      </c>
      <c r="D214" s="99"/>
      <c r="E214" s="99"/>
      <c r="F214" s="74"/>
      <c r="G214" s="100"/>
      <c r="H214" s="74"/>
      <c r="I214" s="100"/>
      <c r="J214" s="74"/>
      <c r="K214" s="100"/>
      <c r="L214" s="74"/>
      <c r="M214" s="100"/>
      <c r="N214" s="74"/>
      <c r="O214" s="100"/>
      <c r="P214" s="70">
        <f t="shared" si="97"/>
        <v>0</v>
      </c>
      <c r="Q214" s="70" t="e">
        <f t="shared" si="96"/>
        <v>#DIV/0!</v>
      </c>
      <c r="R214" s="71" t="e">
        <f>#REF!-F214</f>
        <v>#REF!</v>
      </c>
      <c r="S214" s="71" t="e">
        <f>#REF!/F214*100</f>
        <v>#REF!</v>
      </c>
      <c r="T214" s="70" t="e">
        <f>L214-#REF!</f>
        <v>#REF!</v>
      </c>
      <c r="U214" s="70" t="e">
        <f>+L214/#REF!*100</f>
        <v>#REF!</v>
      </c>
      <c r="V214" s="70">
        <f t="shared" si="98"/>
        <v>0</v>
      </c>
      <c r="W214" s="70" t="e">
        <f t="shared" si="99"/>
        <v>#DIV/0!</v>
      </c>
    </row>
    <row r="215" spans="1:23" hidden="1" outlineLevel="1">
      <c r="A215" s="60"/>
      <c r="B215" s="72" t="s">
        <v>82</v>
      </c>
      <c r="C215" s="73">
        <v>2214</v>
      </c>
      <c r="D215" s="99"/>
      <c r="E215" s="99"/>
      <c r="F215" s="74"/>
      <c r="G215" s="100"/>
      <c r="H215" s="74"/>
      <c r="I215" s="100"/>
      <c r="J215" s="74"/>
      <c r="K215" s="100"/>
      <c r="L215" s="74"/>
      <c r="M215" s="100"/>
      <c r="N215" s="74"/>
      <c r="O215" s="100"/>
      <c r="P215" s="70">
        <f t="shared" si="97"/>
        <v>0</v>
      </c>
      <c r="Q215" s="70" t="e">
        <f t="shared" si="96"/>
        <v>#DIV/0!</v>
      </c>
      <c r="R215" s="71" t="e">
        <f>#REF!-F215</f>
        <v>#REF!</v>
      </c>
      <c r="S215" s="71" t="e">
        <f>#REF!/F215*100</f>
        <v>#REF!</v>
      </c>
      <c r="T215" s="70" t="e">
        <f>L215-#REF!</f>
        <v>#REF!</v>
      </c>
      <c r="U215" s="70" t="e">
        <f>+L215/#REF!*100</f>
        <v>#REF!</v>
      </c>
      <c r="V215" s="70">
        <f t="shared" si="98"/>
        <v>0</v>
      </c>
      <c r="W215" s="70" t="e">
        <f t="shared" si="99"/>
        <v>#DIV/0!</v>
      </c>
    </row>
    <row r="216" spans="1:23" hidden="1" outlineLevel="1">
      <c r="A216" s="60"/>
      <c r="B216" s="83" t="s">
        <v>83</v>
      </c>
      <c r="C216" s="78">
        <v>2215</v>
      </c>
      <c r="D216" s="79">
        <f>D220</f>
        <v>1099.9937</v>
      </c>
      <c r="E216" s="79">
        <f>E217+E218+E220</f>
        <v>0</v>
      </c>
      <c r="F216" s="79">
        <f>F217+F218+F219+F220</f>
        <v>0</v>
      </c>
      <c r="G216" s="79">
        <f>G220</f>
        <v>0</v>
      </c>
      <c r="H216" s="79">
        <f>H217+H218+H219+H220</f>
        <v>0</v>
      </c>
      <c r="I216" s="79">
        <f>I220</f>
        <v>0</v>
      </c>
      <c r="J216" s="79">
        <f>J217+J218+J219+J220</f>
        <v>0</v>
      </c>
      <c r="K216" s="79">
        <f>K220</f>
        <v>0</v>
      </c>
      <c r="L216" s="79">
        <f>L217+L218+L219+L220</f>
        <v>0</v>
      </c>
      <c r="M216" s="79">
        <f>M220</f>
        <v>0</v>
      </c>
      <c r="N216" s="79">
        <f>N217+N218+N219+N220</f>
        <v>0</v>
      </c>
      <c r="O216" s="79">
        <f>O220</f>
        <v>0</v>
      </c>
      <c r="P216" s="70">
        <f t="shared" si="97"/>
        <v>-1099.9937</v>
      </c>
      <c r="Q216" s="70">
        <f t="shared" si="96"/>
        <v>0</v>
      </c>
      <c r="R216" s="71" t="e">
        <f>#REF!-F216</f>
        <v>#REF!</v>
      </c>
      <c r="S216" s="71" t="e">
        <f>#REF!/F216*100</f>
        <v>#REF!</v>
      </c>
      <c r="T216" s="70" t="e">
        <f>L216-#REF!</f>
        <v>#REF!</v>
      </c>
      <c r="U216" s="70" t="e">
        <f>+L216/#REF!*100</f>
        <v>#REF!</v>
      </c>
      <c r="V216" s="70">
        <f t="shared" si="98"/>
        <v>0</v>
      </c>
      <c r="W216" s="70" t="e">
        <f t="shared" si="99"/>
        <v>#DIV/0!</v>
      </c>
    </row>
    <row r="217" spans="1:23" hidden="1" outlineLevel="1">
      <c r="A217" s="60"/>
      <c r="B217" s="80" t="s">
        <v>119</v>
      </c>
      <c r="C217" s="73">
        <v>22151</v>
      </c>
      <c r="D217" s="99"/>
      <c r="E217" s="99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0">
        <f t="shared" si="97"/>
        <v>0</v>
      </c>
      <c r="Q217" s="70" t="e">
        <f t="shared" si="96"/>
        <v>#DIV/0!</v>
      </c>
      <c r="R217" s="71" t="e">
        <f>#REF!-F217</f>
        <v>#REF!</v>
      </c>
      <c r="S217" s="71" t="e">
        <f>#REF!/F217*100</f>
        <v>#REF!</v>
      </c>
      <c r="T217" s="70" t="e">
        <f>L217-#REF!</f>
        <v>#REF!</v>
      </c>
      <c r="U217" s="70" t="e">
        <f>+L217/#REF!*100</f>
        <v>#REF!</v>
      </c>
      <c r="V217" s="70">
        <f t="shared" si="98"/>
        <v>0</v>
      </c>
      <c r="W217" s="70" t="e">
        <f t="shared" si="99"/>
        <v>#DIV/0!</v>
      </c>
    </row>
    <row r="218" spans="1:23" hidden="1" outlineLevel="1">
      <c r="A218" s="60"/>
      <c r="B218" s="80" t="s">
        <v>120</v>
      </c>
      <c r="C218" s="73">
        <v>22152</v>
      </c>
      <c r="D218" s="99"/>
      <c r="E218" s="99"/>
      <c r="F218" s="74"/>
      <c r="G218" s="100"/>
      <c r="H218" s="74"/>
      <c r="I218" s="100"/>
      <c r="J218" s="74"/>
      <c r="K218" s="100"/>
      <c r="L218" s="74"/>
      <c r="M218" s="100"/>
      <c r="N218" s="74"/>
      <c r="O218" s="100"/>
      <c r="P218" s="70">
        <f t="shared" si="97"/>
        <v>0</v>
      </c>
      <c r="Q218" s="70" t="e">
        <f t="shared" si="96"/>
        <v>#DIV/0!</v>
      </c>
      <c r="R218" s="71" t="e">
        <f>#REF!-F218</f>
        <v>#REF!</v>
      </c>
      <c r="S218" s="71" t="e">
        <f>#REF!/F218*100</f>
        <v>#REF!</v>
      </c>
      <c r="T218" s="70" t="e">
        <f>L218-#REF!</f>
        <v>#REF!</v>
      </c>
      <c r="U218" s="70" t="e">
        <f>+L218/#REF!*100</f>
        <v>#REF!</v>
      </c>
      <c r="V218" s="70">
        <f t="shared" si="98"/>
        <v>0</v>
      </c>
      <c r="W218" s="70" t="e">
        <f t="shared" si="99"/>
        <v>#DIV/0!</v>
      </c>
    </row>
    <row r="219" spans="1:23" hidden="1" outlineLevel="1">
      <c r="A219" s="60"/>
      <c r="B219" s="80" t="s">
        <v>86</v>
      </c>
      <c r="C219" s="73">
        <v>22153</v>
      </c>
      <c r="D219" s="99"/>
      <c r="E219" s="99"/>
      <c r="F219" s="74"/>
      <c r="G219" s="100"/>
      <c r="H219" s="74"/>
      <c r="I219" s="100"/>
      <c r="J219" s="74"/>
      <c r="K219" s="100"/>
      <c r="L219" s="74"/>
      <c r="M219" s="100"/>
      <c r="N219" s="74"/>
      <c r="O219" s="100"/>
      <c r="P219" s="70">
        <f t="shared" si="97"/>
        <v>0</v>
      </c>
      <c r="Q219" s="70" t="e">
        <f t="shared" si="96"/>
        <v>#DIV/0!</v>
      </c>
      <c r="R219" s="71" t="e">
        <f>#REF!-F219</f>
        <v>#REF!</v>
      </c>
      <c r="S219" s="71" t="e">
        <f>#REF!/F219*100</f>
        <v>#REF!</v>
      </c>
      <c r="T219" s="70" t="e">
        <f>L219-#REF!</f>
        <v>#REF!</v>
      </c>
      <c r="U219" s="70" t="e">
        <f>+L219/#REF!*100</f>
        <v>#REF!</v>
      </c>
      <c r="V219" s="70">
        <f t="shared" si="98"/>
        <v>0</v>
      </c>
      <c r="W219" s="70" t="e">
        <f t="shared" si="99"/>
        <v>#DIV/0!</v>
      </c>
    </row>
    <row r="220" spans="1:23" hidden="1" outlineLevel="1">
      <c r="A220" s="60"/>
      <c r="B220" s="80" t="s">
        <v>121</v>
      </c>
      <c r="C220" s="73">
        <v>22154</v>
      </c>
      <c r="D220" s="99">
        <v>1099.9937</v>
      </c>
      <c r="E220" s="99"/>
      <c r="F220" s="74"/>
      <c r="G220" s="100"/>
      <c r="H220" s="74"/>
      <c r="I220" s="100"/>
      <c r="J220" s="74"/>
      <c r="K220" s="100"/>
      <c r="L220" s="74"/>
      <c r="M220" s="100"/>
      <c r="N220" s="74"/>
      <c r="O220" s="100"/>
      <c r="P220" s="70">
        <f t="shared" si="97"/>
        <v>-1099.9937</v>
      </c>
      <c r="Q220" s="70">
        <f t="shared" si="96"/>
        <v>0</v>
      </c>
      <c r="R220" s="71" t="e">
        <f>#REF!-F220</f>
        <v>#REF!</v>
      </c>
      <c r="S220" s="71" t="e">
        <f>#REF!/F220*100</f>
        <v>#REF!</v>
      </c>
      <c r="T220" s="70" t="e">
        <f>L220-#REF!</f>
        <v>#REF!</v>
      </c>
      <c r="U220" s="70" t="e">
        <f>+L220/#REF!*100</f>
        <v>#REF!</v>
      </c>
      <c r="V220" s="70">
        <f t="shared" si="98"/>
        <v>0</v>
      </c>
      <c r="W220" s="70" t="e">
        <f t="shared" si="99"/>
        <v>#DIV/0!</v>
      </c>
    </row>
    <row r="221" spans="1:23" hidden="1" outlineLevel="1">
      <c r="A221" s="60"/>
      <c r="B221" s="76" t="s">
        <v>88</v>
      </c>
      <c r="C221" s="73">
        <v>2217</v>
      </c>
      <c r="D221" s="99"/>
      <c r="E221" s="99"/>
      <c r="F221" s="74"/>
      <c r="G221" s="100"/>
      <c r="H221" s="74"/>
      <c r="I221" s="100"/>
      <c r="J221" s="74"/>
      <c r="K221" s="100"/>
      <c r="L221" s="74"/>
      <c r="M221" s="100"/>
      <c r="N221" s="74"/>
      <c r="O221" s="100"/>
      <c r="P221" s="70">
        <f t="shared" si="97"/>
        <v>0</v>
      </c>
      <c r="Q221" s="70" t="e">
        <f t="shared" si="96"/>
        <v>#DIV/0!</v>
      </c>
      <c r="R221" s="71" t="e">
        <f>#REF!-F221</f>
        <v>#REF!</v>
      </c>
      <c r="S221" s="71" t="e">
        <f>#REF!/F221*100</f>
        <v>#REF!</v>
      </c>
      <c r="T221" s="70" t="e">
        <f>L221-#REF!</f>
        <v>#REF!</v>
      </c>
      <c r="U221" s="70" t="e">
        <f>+L221/#REF!*100</f>
        <v>#REF!</v>
      </c>
      <c r="V221" s="70">
        <f t="shared" si="98"/>
        <v>0</v>
      </c>
      <c r="W221" s="70" t="e">
        <f t="shared" si="99"/>
        <v>#DIV/0!</v>
      </c>
    </row>
    <row r="222" spans="1:23" hidden="1" outlineLevel="1">
      <c r="A222" s="60"/>
      <c r="B222" s="72" t="s">
        <v>89</v>
      </c>
      <c r="C222" s="73">
        <v>2218</v>
      </c>
      <c r="D222" s="99"/>
      <c r="E222" s="99"/>
      <c r="F222" s="74"/>
      <c r="G222" s="100"/>
      <c r="H222" s="74"/>
      <c r="I222" s="100"/>
      <c r="J222" s="74"/>
      <c r="K222" s="100"/>
      <c r="L222" s="74"/>
      <c r="M222" s="100"/>
      <c r="N222" s="74"/>
      <c r="O222" s="100"/>
      <c r="P222" s="70">
        <f t="shared" si="97"/>
        <v>0</v>
      </c>
      <c r="Q222" s="70" t="e">
        <f t="shared" si="96"/>
        <v>#DIV/0!</v>
      </c>
      <c r="R222" s="71" t="e">
        <f>#REF!-F222</f>
        <v>#REF!</v>
      </c>
      <c r="S222" s="71" t="e">
        <f>#REF!/F222*100</f>
        <v>#REF!</v>
      </c>
      <c r="T222" s="70" t="e">
        <f>L222-#REF!</f>
        <v>#REF!</v>
      </c>
      <c r="U222" s="70" t="e">
        <f>+L222/#REF!*100</f>
        <v>#REF!</v>
      </c>
      <c r="V222" s="70">
        <f t="shared" si="98"/>
        <v>0</v>
      </c>
      <c r="W222" s="70" t="e">
        <f t="shared" si="99"/>
        <v>#DIV/0!</v>
      </c>
    </row>
    <row r="223" spans="1:23" hidden="1" outlineLevel="1">
      <c r="A223" s="60"/>
      <c r="B223" s="72" t="s">
        <v>122</v>
      </c>
      <c r="C223" s="73">
        <v>2221</v>
      </c>
      <c r="D223" s="99"/>
      <c r="E223" s="99"/>
      <c r="F223" s="74"/>
      <c r="G223" s="100"/>
      <c r="H223" s="74"/>
      <c r="I223" s="100"/>
      <c r="J223" s="74"/>
      <c r="K223" s="100"/>
      <c r="L223" s="74"/>
      <c r="M223" s="100"/>
      <c r="N223" s="74"/>
      <c r="O223" s="100"/>
      <c r="P223" s="70">
        <f t="shared" si="97"/>
        <v>0</v>
      </c>
      <c r="Q223" s="70" t="e">
        <f t="shared" si="96"/>
        <v>#DIV/0!</v>
      </c>
      <c r="R223" s="71" t="e">
        <f>#REF!-F223</f>
        <v>#REF!</v>
      </c>
      <c r="S223" s="71" t="e">
        <f>#REF!/F223*100</f>
        <v>#REF!</v>
      </c>
      <c r="T223" s="70" t="e">
        <f>L223-#REF!</f>
        <v>#REF!</v>
      </c>
      <c r="U223" s="70" t="e">
        <f>+L223/#REF!*100</f>
        <v>#REF!</v>
      </c>
      <c r="V223" s="70">
        <f t="shared" si="98"/>
        <v>0</v>
      </c>
      <c r="W223" s="70" t="e">
        <f t="shared" si="99"/>
        <v>#DIV/0!</v>
      </c>
    </row>
    <row r="224" spans="1:23" ht="25.5" hidden="1" outlineLevel="1">
      <c r="A224" s="60"/>
      <c r="B224" s="81" t="s">
        <v>91</v>
      </c>
      <c r="C224" s="73">
        <v>2222</v>
      </c>
      <c r="D224" s="99"/>
      <c r="E224" s="99"/>
      <c r="F224" s="74"/>
      <c r="G224" s="100"/>
      <c r="H224" s="74"/>
      <c r="I224" s="100"/>
      <c r="J224" s="74"/>
      <c r="K224" s="100"/>
      <c r="L224" s="74"/>
      <c r="M224" s="100"/>
      <c r="N224" s="74"/>
      <c r="O224" s="100"/>
      <c r="P224" s="70">
        <f t="shared" si="97"/>
        <v>0</v>
      </c>
      <c r="Q224" s="70" t="e">
        <f t="shared" si="96"/>
        <v>#DIV/0!</v>
      </c>
      <c r="R224" s="71" t="e">
        <f>#REF!-F224</f>
        <v>#REF!</v>
      </c>
      <c r="S224" s="71" t="e">
        <f>#REF!/F224*100</f>
        <v>#REF!</v>
      </c>
      <c r="T224" s="70" t="e">
        <f>L224-#REF!</f>
        <v>#REF!</v>
      </c>
      <c r="U224" s="70" t="e">
        <f>+L224/#REF!*100</f>
        <v>#REF!</v>
      </c>
      <c r="V224" s="70">
        <f t="shared" si="98"/>
        <v>0</v>
      </c>
      <c r="W224" s="70" t="e">
        <f t="shared" si="99"/>
        <v>#DIV/0!</v>
      </c>
    </row>
    <row r="225" spans="1:23" hidden="1" outlineLevel="1">
      <c r="A225" s="60"/>
      <c r="B225" s="81" t="s">
        <v>92</v>
      </c>
      <c r="C225" s="73">
        <v>2223</v>
      </c>
      <c r="D225" s="82"/>
      <c r="E225" s="99"/>
      <c r="F225" s="74"/>
      <c r="G225" s="100"/>
      <c r="H225" s="74"/>
      <c r="I225" s="100"/>
      <c r="J225" s="74"/>
      <c r="K225" s="100"/>
      <c r="L225" s="74"/>
      <c r="M225" s="100"/>
      <c r="N225" s="74"/>
      <c r="O225" s="100"/>
      <c r="P225" s="70">
        <f t="shared" si="97"/>
        <v>0</v>
      </c>
      <c r="Q225" s="70" t="e">
        <f t="shared" si="96"/>
        <v>#DIV/0!</v>
      </c>
      <c r="R225" s="71" t="e">
        <f>#REF!-F225</f>
        <v>#REF!</v>
      </c>
      <c r="S225" s="71" t="e">
        <f>#REF!/F225*100</f>
        <v>#REF!</v>
      </c>
      <c r="T225" s="70" t="e">
        <f>L225-#REF!</f>
        <v>#REF!</v>
      </c>
      <c r="U225" s="70" t="e">
        <f>+L225/#REF!*100</f>
        <v>#REF!</v>
      </c>
      <c r="V225" s="70">
        <f t="shared" si="98"/>
        <v>0</v>
      </c>
      <c r="W225" s="70" t="e">
        <f t="shared" si="99"/>
        <v>#DIV/0!</v>
      </c>
    </row>
    <row r="226" spans="1:23" hidden="1" outlineLevel="1">
      <c r="A226" s="60"/>
      <c r="B226" s="81" t="s">
        <v>128</v>
      </c>
      <c r="C226" s="73">
        <v>2224</v>
      </c>
      <c r="D226" s="74"/>
      <c r="E226" s="99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0">
        <f t="shared" si="97"/>
        <v>0</v>
      </c>
      <c r="Q226" s="70" t="e">
        <f t="shared" si="96"/>
        <v>#DIV/0!</v>
      </c>
      <c r="R226" s="71" t="e">
        <f>#REF!-F226</f>
        <v>#REF!</v>
      </c>
      <c r="S226" s="71" t="e">
        <f>#REF!/F226*100</f>
        <v>#REF!</v>
      </c>
      <c r="T226" s="70" t="e">
        <f>L226-#REF!</f>
        <v>#REF!</v>
      </c>
      <c r="U226" s="70" t="e">
        <f>+L226/#REF!*100</f>
        <v>#REF!</v>
      </c>
      <c r="V226" s="70">
        <f t="shared" si="98"/>
        <v>0</v>
      </c>
      <c r="W226" s="70" t="e">
        <f t="shared" si="99"/>
        <v>#DIV/0!</v>
      </c>
    </row>
    <row r="227" spans="1:23" hidden="1" outlineLevel="1">
      <c r="A227" s="60"/>
      <c r="B227" s="81" t="s">
        <v>123</v>
      </c>
      <c r="C227" s="73">
        <v>2225</v>
      </c>
      <c r="D227" s="74"/>
      <c r="E227" s="99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0">
        <f t="shared" si="97"/>
        <v>0</v>
      </c>
      <c r="Q227" s="70" t="e">
        <f t="shared" si="96"/>
        <v>#DIV/0!</v>
      </c>
      <c r="R227" s="71" t="e">
        <f>#REF!-F227</f>
        <v>#REF!</v>
      </c>
      <c r="S227" s="71" t="e">
        <f>#REF!/F227*100</f>
        <v>#REF!</v>
      </c>
      <c r="T227" s="70" t="e">
        <f>L227-#REF!</f>
        <v>#REF!</v>
      </c>
      <c r="U227" s="70" t="e">
        <f>+L227/#REF!*100</f>
        <v>#REF!</v>
      </c>
      <c r="V227" s="70">
        <f t="shared" si="98"/>
        <v>0</v>
      </c>
      <c r="W227" s="70" t="e">
        <f t="shared" si="99"/>
        <v>#DIV/0!</v>
      </c>
    </row>
    <row r="228" spans="1:23" hidden="1" outlineLevel="1">
      <c r="A228" s="60"/>
      <c r="B228" s="81" t="s">
        <v>124</v>
      </c>
      <c r="C228" s="73">
        <v>2231</v>
      </c>
      <c r="D228" s="74"/>
      <c r="E228" s="99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0">
        <f t="shared" si="97"/>
        <v>0</v>
      </c>
      <c r="Q228" s="70" t="e">
        <f t="shared" si="96"/>
        <v>#DIV/0!</v>
      </c>
      <c r="R228" s="71" t="e">
        <f>#REF!-F228</f>
        <v>#REF!</v>
      </c>
      <c r="S228" s="71" t="e">
        <f>#REF!/F228*100</f>
        <v>#REF!</v>
      </c>
      <c r="T228" s="70" t="e">
        <f>L228-#REF!</f>
        <v>#REF!</v>
      </c>
      <c r="U228" s="70" t="e">
        <f>+L228/#REF!*100</f>
        <v>#REF!</v>
      </c>
      <c r="V228" s="70">
        <f t="shared" si="98"/>
        <v>0</v>
      </c>
      <c r="W228" s="70" t="e">
        <f t="shared" si="99"/>
        <v>#DIV/0!</v>
      </c>
    </row>
    <row r="229" spans="1:23" hidden="1" outlineLevel="1">
      <c r="A229" s="60"/>
      <c r="B229" s="81" t="s">
        <v>96</v>
      </c>
      <c r="C229" s="73">
        <v>22311100</v>
      </c>
      <c r="D229" s="74"/>
      <c r="E229" s="99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0">
        <f t="shared" si="97"/>
        <v>0</v>
      </c>
      <c r="Q229" s="70" t="e">
        <f t="shared" si="96"/>
        <v>#DIV/0!</v>
      </c>
      <c r="R229" s="71" t="e">
        <f>#REF!-F229</f>
        <v>#REF!</v>
      </c>
      <c r="S229" s="71" t="e">
        <f>#REF!/F229*100</f>
        <v>#REF!</v>
      </c>
      <c r="T229" s="70" t="e">
        <f>L229-#REF!</f>
        <v>#REF!</v>
      </c>
      <c r="U229" s="70" t="e">
        <f>+L229/#REF!*100</f>
        <v>#REF!</v>
      </c>
      <c r="V229" s="70">
        <f t="shared" si="98"/>
        <v>0</v>
      </c>
      <c r="W229" s="70" t="e">
        <f t="shared" si="99"/>
        <v>#DIV/0!</v>
      </c>
    </row>
    <row r="230" spans="1:23" hidden="1" outlineLevel="1">
      <c r="A230" s="60"/>
      <c r="B230" s="81" t="s">
        <v>97</v>
      </c>
      <c r="C230" s="73">
        <v>22311200</v>
      </c>
      <c r="D230" s="74"/>
      <c r="E230" s="99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0">
        <f t="shared" si="97"/>
        <v>0</v>
      </c>
      <c r="Q230" s="70" t="e">
        <f t="shared" si="96"/>
        <v>#DIV/0!</v>
      </c>
      <c r="R230" s="71" t="e">
        <f>#REF!-F230</f>
        <v>#REF!</v>
      </c>
      <c r="S230" s="71" t="e">
        <f>#REF!/F230*100</f>
        <v>#REF!</v>
      </c>
      <c r="T230" s="70" t="e">
        <f>L230-#REF!</f>
        <v>#REF!</v>
      </c>
      <c r="U230" s="70" t="e">
        <f>+L230/#REF!*100</f>
        <v>#REF!</v>
      </c>
      <c r="V230" s="70">
        <f t="shared" si="98"/>
        <v>0</v>
      </c>
      <c r="W230" s="70" t="e">
        <f t="shared" si="99"/>
        <v>#DIV/0!</v>
      </c>
    </row>
    <row r="231" spans="1:23" ht="25.5" hidden="1" outlineLevel="1">
      <c r="A231" s="60"/>
      <c r="B231" s="81" t="s">
        <v>98</v>
      </c>
      <c r="C231" s="73">
        <v>22311300</v>
      </c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0">
        <f t="shared" si="97"/>
        <v>0</v>
      </c>
      <c r="Q231" s="70" t="e">
        <f t="shared" si="96"/>
        <v>#DIV/0!</v>
      </c>
      <c r="R231" s="71" t="e">
        <f>#REF!-F231</f>
        <v>#REF!</v>
      </c>
      <c r="S231" s="71" t="e">
        <f>#REF!/F231*100</f>
        <v>#REF!</v>
      </c>
      <c r="T231" s="70" t="e">
        <f>L231-#REF!</f>
        <v>#REF!</v>
      </c>
      <c r="U231" s="70" t="e">
        <f>+L231/#REF!*100</f>
        <v>#REF!</v>
      </c>
      <c r="V231" s="70">
        <f t="shared" si="98"/>
        <v>0</v>
      </c>
      <c r="W231" s="70" t="e">
        <f t="shared" si="99"/>
        <v>#DIV/0!</v>
      </c>
    </row>
    <row r="232" spans="1:23" ht="13.5" hidden="1" customHeight="1" outlineLevel="1">
      <c r="A232" s="60"/>
      <c r="B232" s="81" t="s">
        <v>99</v>
      </c>
      <c r="C232" s="73">
        <v>22311400</v>
      </c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0">
        <f t="shared" si="97"/>
        <v>0</v>
      </c>
      <c r="Q232" s="70" t="e">
        <f t="shared" si="96"/>
        <v>#DIV/0!</v>
      </c>
      <c r="R232" s="71" t="e">
        <f>#REF!-F232</f>
        <v>#REF!</v>
      </c>
      <c r="S232" s="71" t="e">
        <f>#REF!/F232*100</f>
        <v>#REF!</v>
      </c>
      <c r="T232" s="70" t="e">
        <f>L232-#REF!</f>
        <v>#REF!</v>
      </c>
      <c r="U232" s="70" t="e">
        <f>+L232/#REF!*100</f>
        <v>#REF!</v>
      </c>
      <c r="V232" s="70">
        <f t="shared" si="98"/>
        <v>0</v>
      </c>
      <c r="W232" s="70" t="e">
        <f t="shared" si="99"/>
        <v>#DIV/0!</v>
      </c>
    </row>
    <row r="233" spans="1:23" ht="13.5" hidden="1" customHeight="1" outlineLevel="1">
      <c r="A233" s="60"/>
      <c r="B233" s="81" t="s">
        <v>100</v>
      </c>
      <c r="C233" s="73">
        <v>2235</v>
      </c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0">
        <f t="shared" si="97"/>
        <v>0</v>
      </c>
      <c r="Q233" s="70" t="e">
        <f t="shared" si="96"/>
        <v>#DIV/0!</v>
      </c>
      <c r="R233" s="71" t="e">
        <f>#REF!-F233</f>
        <v>#REF!</v>
      </c>
      <c r="S233" s="71" t="e">
        <f>#REF!/F233*100</f>
        <v>#REF!</v>
      </c>
      <c r="T233" s="70" t="e">
        <f>L233-#REF!</f>
        <v>#REF!</v>
      </c>
      <c r="U233" s="70" t="e">
        <f>+L233/#REF!*100</f>
        <v>#REF!</v>
      </c>
      <c r="V233" s="70">
        <f t="shared" si="98"/>
        <v>0</v>
      </c>
      <c r="W233" s="70" t="e">
        <f t="shared" si="99"/>
        <v>#DIV/0!</v>
      </c>
    </row>
    <row r="234" spans="1:23" ht="13.5" hidden="1" customHeight="1" outlineLevel="1">
      <c r="A234" s="60"/>
      <c r="B234" s="72" t="s">
        <v>101</v>
      </c>
      <c r="C234" s="73">
        <v>2511</v>
      </c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0">
        <f t="shared" si="97"/>
        <v>0</v>
      </c>
      <c r="Q234" s="70" t="e">
        <f t="shared" si="96"/>
        <v>#DIV/0!</v>
      </c>
      <c r="R234" s="71" t="e">
        <f>#REF!-F234</f>
        <v>#REF!</v>
      </c>
      <c r="S234" s="71" t="e">
        <f>#REF!/F234*100</f>
        <v>#REF!</v>
      </c>
      <c r="T234" s="70" t="e">
        <f>L234-#REF!</f>
        <v>#REF!</v>
      </c>
      <c r="U234" s="70" t="e">
        <f>+L234/#REF!*100</f>
        <v>#REF!</v>
      </c>
      <c r="V234" s="70">
        <f t="shared" si="98"/>
        <v>0</v>
      </c>
      <c r="W234" s="70" t="e">
        <f t="shared" si="99"/>
        <v>#DIV/0!</v>
      </c>
    </row>
    <row r="235" spans="1:23" hidden="1" outlineLevel="1">
      <c r="A235" s="60"/>
      <c r="B235" s="72" t="s">
        <v>102</v>
      </c>
      <c r="C235" s="73">
        <v>2512</v>
      </c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0">
        <f t="shared" si="97"/>
        <v>0</v>
      </c>
      <c r="Q235" s="70" t="e">
        <f t="shared" si="96"/>
        <v>#DIV/0!</v>
      </c>
      <c r="R235" s="71" t="e">
        <f>#REF!-F235</f>
        <v>#REF!</v>
      </c>
      <c r="S235" s="71" t="e">
        <f>#REF!/F235*100</f>
        <v>#REF!</v>
      </c>
      <c r="T235" s="70" t="e">
        <f>L235-#REF!</f>
        <v>#REF!</v>
      </c>
      <c r="U235" s="70" t="e">
        <f>+L235/#REF!*100</f>
        <v>#REF!</v>
      </c>
      <c r="V235" s="70">
        <f t="shared" si="98"/>
        <v>0</v>
      </c>
      <c r="W235" s="70" t="e">
        <f t="shared" si="99"/>
        <v>#DIV/0!</v>
      </c>
    </row>
    <row r="236" spans="1:23" hidden="1" outlineLevel="1">
      <c r="A236" s="60"/>
      <c r="B236" s="72" t="s">
        <v>129</v>
      </c>
      <c r="C236" s="73">
        <v>2521</v>
      </c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0">
        <f t="shared" si="97"/>
        <v>0</v>
      </c>
      <c r="Q236" s="70" t="e">
        <f t="shared" si="96"/>
        <v>#DIV/0!</v>
      </c>
      <c r="R236" s="71" t="e">
        <f>#REF!-F236</f>
        <v>#REF!</v>
      </c>
      <c r="S236" s="71" t="e">
        <f>#REF!/F236*100</f>
        <v>#REF!</v>
      </c>
      <c r="T236" s="70" t="e">
        <f>L236-#REF!</f>
        <v>#REF!</v>
      </c>
      <c r="U236" s="70" t="e">
        <f>+L236/#REF!*100</f>
        <v>#REF!</v>
      </c>
      <c r="V236" s="70">
        <f t="shared" si="98"/>
        <v>0</v>
      </c>
      <c r="W236" s="70" t="e">
        <f t="shared" si="99"/>
        <v>#DIV/0!</v>
      </c>
    </row>
    <row r="237" spans="1:23" ht="25.5" hidden="1" outlineLevel="1">
      <c r="A237" s="60"/>
      <c r="B237" s="85" t="s">
        <v>104</v>
      </c>
      <c r="C237" s="73">
        <v>2721</v>
      </c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0">
        <f t="shared" si="97"/>
        <v>0</v>
      </c>
      <c r="Q237" s="70" t="e">
        <f t="shared" si="96"/>
        <v>#DIV/0!</v>
      </c>
      <c r="R237" s="71" t="e">
        <f>#REF!-F237</f>
        <v>#REF!</v>
      </c>
      <c r="S237" s="71" t="e">
        <f>#REF!/F237*100</f>
        <v>#REF!</v>
      </c>
      <c r="T237" s="70" t="e">
        <f>L237-#REF!</f>
        <v>#REF!</v>
      </c>
      <c r="U237" s="70" t="e">
        <f>+L237/#REF!*100</f>
        <v>#REF!</v>
      </c>
      <c r="V237" s="70">
        <f t="shared" si="98"/>
        <v>0</v>
      </c>
      <c r="W237" s="70" t="e">
        <f t="shared" si="99"/>
        <v>#DIV/0!</v>
      </c>
    </row>
    <row r="238" spans="1:23" ht="25.5" hidden="1" outlineLevel="1">
      <c r="A238" s="60"/>
      <c r="B238" s="85" t="s">
        <v>134</v>
      </c>
      <c r="C238" s="73">
        <v>2822</v>
      </c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0">
        <f t="shared" si="97"/>
        <v>0</v>
      </c>
      <c r="Q238" s="70" t="e">
        <f t="shared" si="96"/>
        <v>#DIV/0!</v>
      </c>
      <c r="R238" s="71" t="e">
        <f>#REF!-F238</f>
        <v>#REF!</v>
      </c>
      <c r="S238" s="71" t="e">
        <f>#REF!/F238*100</f>
        <v>#REF!</v>
      </c>
      <c r="T238" s="70" t="e">
        <f>L238-#REF!</f>
        <v>#REF!</v>
      </c>
      <c r="U238" s="70" t="e">
        <f>+L238/#REF!*100</f>
        <v>#REF!</v>
      </c>
      <c r="V238" s="70">
        <f t="shared" si="98"/>
        <v>0</v>
      </c>
      <c r="W238" s="70" t="e">
        <f t="shared" si="99"/>
        <v>#DIV/0!</v>
      </c>
    </row>
    <row r="239" spans="1:23" hidden="1" outlineLevel="1">
      <c r="A239" s="60"/>
      <c r="B239" s="87" t="s">
        <v>107</v>
      </c>
      <c r="C239" s="73">
        <v>2823</v>
      </c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0">
        <f t="shared" si="97"/>
        <v>0</v>
      </c>
      <c r="Q239" s="70" t="e">
        <f t="shared" si="96"/>
        <v>#DIV/0!</v>
      </c>
      <c r="R239" s="71" t="e">
        <f>#REF!-F239</f>
        <v>#REF!</v>
      </c>
      <c r="S239" s="71" t="e">
        <f>#REF!/F239*100</f>
        <v>#REF!</v>
      </c>
      <c r="T239" s="70" t="e">
        <f>L239-#REF!</f>
        <v>#REF!</v>
      </c>
      <c r="U239" s="70" t="e">
        <f>+L239/#REF!*100</f>
        <v>#REF!</v>
      </c>
      <c r="V239" s="70">
        <f t="shared" si="98"/>
        <v>0</v>
      </c>
      <c r="W239" s="70" t="e">
        <f t="shared" si="99"/>
        <v>#DIV/0!</v>
      </c>
    </row>
    <row r="240" spans="1:23" hidden="1" outlineLevel="1">
      <c r="A240" s="60"/>
      <c r="B240" s="88" t="s">
        <v>109</v>
      </c>
      <c r="C240" s="73"/>
      <c r="D240" s="67">
        <v>0</v>
      </c>
      <c r="E240" s="67">
        <v>0</v>
      </c>
      <c r="F240" s="67">
        <v>0</v>
      </c>
      <c r="G240" s="67">
        <v>0</v>
      </c>
      <c r="H240" s="67">
        <v>0</v>
      </c>
      <c r="I240" s="67">
        <v>0</v>
      </c>
      <c r="J240" s="67">
        <v>0</v>
      </c>
      <c r="K240" s="67">
        <v>0</v>
      </c>
      <c r="L240" s="67">
        <v>0</v>
      </c>
      <c r="M240" s="67">
        <v>0</v>
      </c>
      <c r="N240" s="67">
        <v>0</v>
      </c>
      <c r="O240" s="67">
        <v>0</v>
      </c>
      <c r="P240" s="70">
        <f t="shared" si="97"/>
        <v>0</v>
      </c>
      <c r="Q240" s="70" t="e">
        <f t="shared" si="96"/>
        <v>#DIV/0!</v>
      </c>
      <c r="R240" s="71" t="e">
        <f>#REF!-F240</f>
        <v>#REF!</v>
      </c>
      <c r="S240" s="71" t="e">
        <f>#REF!/F240*100</f>
        <v>#REF!</v>
      </c>
      <c r="T240" s="70" t="e">
        <f>L240-#REF!</f>
        <v>#REF!</v>
      </c>
      <c r="U240" s="70" t="e">
        <f>+L240/#REF!*100</f>
        <v>#REF!</v>
      </c>
      <c r="V240" s="70">
        <f t="shared" si="98"/>
        <v>0</v>
      </c>
      <c r="W240" s="70" t="e">
        <f t="shared" si="99"/>
        <v>#DIV/0!</v>
      </c>
    </row>
    <row r="241" spans="1:23" hidden="1" outlineLevel="1">
      <c r="A241" s="60"/>
      <c r="B241" s="72" t="s">
        <v>110</v>
      </c>
      <c r="C241" s="73">
        <v>3111</v>
      </c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0">
        <f t="shared" si="97"/>
        <v>0</v>
      </c>
      <c r="Q241" s="70" t="e">
        <f t="shared" si="96"/>
        <v>#DIV/0!</v>
      </c>
      <c r="R241" s="71" t="e">
        <f>#REF!-F241</f>
        <v>#REF!</v>
      </c>
      <c r="S241" s="71" t="e">
        <f>#REF!/F241*100</f>
        <v>#REF!</v>
      </c>
      <c r="T241" s="70" t="e">
        <f>L241-#REF!</f>
        <v>#REF!</v>
      </c>
      <c r="U241" s="70" t="e">
        <f>+L241/#REF!*100</f>
        <v>#REF!</v>
      </c>
      <c r="V241" s="70">
        <f t="shared" si="98"/>
        <v>0</v>
      </c>
      <c r="W241" s="70" t="e">
        <f t="shared" si="99"/>
        <v>#DIV/0!</v>
      </c>
    </row>
    <row r="242" spans="1:23" hidden="1" outlineLevel="1">
      <c r="A242" s="60"/>
      <c r="B242" s="72" t="s">
        <v>111</v>
      </c>
      <c r="C242" s="73">
        <v>3112</v>
      </c>
      <c r="D242" s="74"/>
      <c r="E242" s="82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0">
        <f t="shared" si="97"/>
        <v>0</v>
      </c>
      <c r="Q242" s="70" t="e">
        <f t="shared" si="96"/>
        <v>#DIV/0!</v>
      </c>
      <c r="R242" s="71" t="e">
        <f>#REF!-F242</f>
        <v>#REF!</v>
      </c>
      <c r="S242" s="71" t="e">
        <f>#REF!/F242*100</f>
        <v>#REF!</v>
      </c>
      <c r="T242" s="70" t="e">
        <f>L242-#REF!</f>
        <v>#REF!</v>
      </c>
      <c r="U242" s="70" t="e">
        <f>+L242/#REF!*100</f>
        <v>#REF!</v>
      </c>
      <c r="V242" s="70">
        <f t="shared" si="98"/>
        <v>0</v>
      </c>
      <c r="W242" s="70" t="e">
        <f t="shared" si="99"/>
        <v>#DIV/0!</v>
      </c>
    </row>
    <row r="243" spans="1:23" hidden="1" outlineLevel="1">
      <c r="A243" s="60"/>
      <c r="B243" s="72" t="s">
        <v>126</v>
      </c>
      <c r="C243" s="73">
        <v>3113</v>
      </c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0">
        <f t="shared" si="97"/>
        <v>0</v>
      </c>
      <c r="Q243" s="70" t="e">
        <f t="shared" si="96"/>
        <v>#DIV/0!</v>
      </c>
      <c r="R243" s="71" t="e">
        <f>#REF!-F243</f>
        <v>#REF!</v>
      </c>
      <c r="S243" s="71" t="e">
        <f>#REF!/F243*100</f>
        <v>#REF!</v>
      </c>
      <c r="T243" s="70" t="e">
        <f>L243-#REF!</f>
        <v>#REF!</v>
      </c>
      <c r="U243" s="70" t="e">
        <f>+L243/#REF!*100</f>
        <v>#REF!</v>
      </c>
      <c r="V243" s="70">
        <f t="shared" si="98"/>
        <v>0</v>
      </c>
      <c r="W243" s="70" t="e">
        <f t="shared" si="99"/>
        <v>#DIV/0!</v>
      </c>
    </row>
    <row r="244" spans="1:23" outlineLevel="1">
      <c r="A244" s="60"/>
      <c r="B244" s="72"/>
      <c r="C244" s="73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0">
        <f t="shared" si="97"/>
        <v>0</v>
      </c>
      <c r="Q244" s="70" t="e">
        <f t="shared" si="96"/>
        <v>#DIV/0!</v>
      </c>
      <c r="R244" s="71" t="e">
        <f>#REF!-F244</f>
        <v>#REF!</v>
      </c>
      <c r="S244" s="71" t="e">
        <f>#REF!/F244*100</f>
        <v>#REF!</v>
      </c>
      <c r="T244" s="70" t="e">
        <f>L244-#REF!</f>
        <v>#REF!</v>
      </c>
      <c r="U244" s="70" t="e">
        <f>+L244/#REF!*100</f>
        <v>#REF!</v>
      </c>
      <c r="V244" s="70">
        <f t="shared" si="98"/>
        <v>0</v>
      </c>
      <c r="W244" s="70" t="e">
        <f t="shared" si="99"/>
        <v>#DIV/0!</v>
      </c>
    </row>
    <row r="245" spans="1:23" ht="25.5" outlineLevel="1">
      <c r="A245" s="60">
        <v>5</v>
      </c>
      <c r="B245" s="106" t="s">
        <v>135</v>
      </c>
      <c r="C245" s="78">
        <v>70111</v>
      </c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0">
        <f t="shared" si="97"/>
        <v>0</v>
      </c>
      <c r="Q245" s="70" t="e">
        <f t="shared" si="96"/>
        <v>#DIV/0!</v>
      </c>
      <c r="R245" s="71" t="e">
        <f>#REF!-F245</f>
        <v>#REF!</v>
      </c>
      <c r="S245" s="71" t="e">
        <f>#REF!/F245*100</f>
        <v>#REF!</v>
      </c>
      <c r="T245" s="70" t="e">
        <f>L245-#REF!</f>
        <v>#REF!</v>
      </c>
      <c r="U245" s="70" t="e">
        <f>+L245/#REF!*100</f>
        <v>#REF!</v>
      </c>
      <c r="V245" s="70">
        <f t="shared" si="98"/>
        <v>0</v>
      </c>
      <c r="W245" s="70" t="e">
        <f t="shared" si="99"/>
        <v>#DIV/0!</v>
      </c>
    </row>
    <row r="246" spans="1:23" outlineLevel="1">
      <c r="A246" s="60"/>
      <c r="B246" s="107" t="s">
        <v>117</v>
      </c>
      <c r="C246" s="97"/>
      <c r="D246" s="67">
        <f>SUM(D247:D253,D258:D277)</f>
        <v>10981.224999999999</v>
      </c>
      <c r="E246" s="67"/>
      <c r="F246" s="67">
        <f>SUM(F247:F253,F258:F277)-F265</f>
        <v>13383</v>
      </c>
      <c r="G246" s="67"/>
      <c r="H246" s="67">
        <f>SUM(H247:H253,H258:H277)-H265</f>
        <v>13422.5</v>
      </c>
      <c r="I246" s="67"/>
      <c r="J246" s="67">
        <f>SUM(J247:J253,J258:J277)-J265</f>
        <v>17630.479999999996</v>
      </c>
      <c r="K246" s="67"/>
      <c r="L246" s="67">
        <f>SUM(L247:L253,L258:L277)-L265</f>
        <v>16050.98</v>
      </c>
      <c r="M246" s="67"/>
      <c r="N246" s="67">
        <f>SUM(N247:N253,N258:N277)-N265</f>
        <v>21524.720000000001</v>
      </c>
      <c r="O246" s="67"/>
      <c r="P246" s="70">
        <f t="shared" si="97"/>
        <v>2401.7750000000015</v>
      </c>
      <c r="Q246" s="70">
        <f t="shared" si="96"/>
        <v>121.87164911018581</v>
      </c>
      <c r="R246" s="71" t="e">
        <f>#REF!-F246</f>
        <v>#REF!</v>
      </c>
      <c r="S246" s="71" t="e">
        <f>#REF!/F246*100</f>
        <v>#REF!</v>
      </c>
      <c r="T246" s="70" t="e">
        <f>L246-#REF!</f>
        <v>#REF!</v>
      </c>
      <c r="U246" s="70" t="e">
        <f>+L246/#REF!*100</f>
        <v>#REF!</v>
      </c>
      <c r="V246" s="70">
        <f t="shared" si="98"/>
        <v>5473.7400000000016</v>
      </c>
      <c r="W246" s="70">
        <f t="shared" si="99"/>
        <v>134.1022168116838</v>
      </c>
    </row>
    <row r="247" spans="1:23" outlineLevel="1">
      <c r="A247" s="60"/>
      <c r="B247" s="72" t="s">
        <v>77</v>
      </c>
      <c r="C247" s="73">
        <v>2111</v>
      </c>
      <c r="D247" s="99">
        <v>8897.5519999999997</v>
      </c>
      <c r="E247" s="74"/>
      <c r="F247" s="74">
        <v>9359.4</v>
      </c>
      <c r="G247" s="74"/>
      <c r="H247" s="74">
        <v>9359.4</v>
      </c>
      <c r="I247" s="74"/>
      <c r="J247" s="74">
        <f>9359.4*1.4</f>
        <v>13103.159999999998</v>
      </c>
      <c r="K247" s="74"/>
      <c r="L247" s="74">
        <f>9359.4*1.4</f>
        <v>13103.159999999998</v>
      </c>
      <c r="M247" s="74"/>
      <c r="N247" s="74">
        <f>9359.4*1.6</f>
        <v>14975.04</v>
      </c>
      <c r="O247" s="74"/>
      <c r="P247" s="70">
        <f t="shared" si="97"/>
        <v>461.84799999999996</v>
      </c>
      <c r="Q247" s="70">
        <f t="shared" si="96"/>
        <v>105.19073111345682</v>
      </c>
      <c r="R247" s="71" t="e">
        <f>#REF!-F247</f>
        <v>#REF!</v>
      </c>
      <c r="S247" s="71" t="e">
        <f>#REF!/F247*100</f>
        <v>#REF!</v>
      </c>
      <c r="T247" s="70" t="e">
        <f>L247-#REF!</f>
        <v>#REF!</v>
      </c>
      <c r="U247" s="70" t="e">
        <f>+L247/#REF!*100</f>
        <v>#REF!</v>
      </c>
      <c r="V247" s="70">
        <f t="shared" si="98"/>
        <v>1871.8800000000028</v>
      </c>
      <c r="W247" s="70">
        <f t="shared" si="99"/>
        <v>114.28571428571431</v>
      </c>
    </row>
    <row r="248" spans="1:23" outlineLevel="1">
      <c r="A248" s="60"/>
      <c r="B248" s="72" t="s">
        <v>118</v>
      </c>
      <c r="C248" s="73">
        <v>2121</v>
      </c>
      <c r="D248" s="99">
        <v>1187.5340000000001</v>
      </c>
      <c r="E248" s="74"/>
      <c r="F248" s="100">
        <v>1259.3</v>
      </c>
      <c r="G248" s="74"/>
      <c r="H248" s="100">
        <v>1288.8</v>
      </c>
      <c r="I248" s="74"/>
      <c r="J248" s="100">
        <f>1259.3*1.4</f>
        <v>1763.0199999999998</v>
      </c>
      <c r="K248" s="74"/>
      <c r="L248" s="100">
        <f>1259.3*1.4</f>
        <v>1763.0199999999998</v>
      </c>
      <c r="M248" s="74"/>
      <c r="N248" s="100">
        <f>1259.3*1.6</f>
        <v>2014.88</v>
      </c>
      <c r="O248" s="74"/>
      <c r="P248" s="70">
        <f t="shared" si="97"/>
        <v>71.765999999999849</v>
      </c>
      <c r="Q248" s="70">
        <f t="shared" si="96"/>
        <v>106.04327960294188</v>
      </c>
      <c r="R248" s="71" t="e">
        <f>#REF!-F248</f>
        <v>#REF!</v>
      </c>
      <c r="S248" s="71" t="e">
        <f>#REF!/F248*100</f>
        <v>#REF!</v>
      </c>
      <c r="T248" s="70" t="e">
        <f>L248-#REF!</f>
        <v>#REF!</v>
      </c>
      <c r="U248" s="70" t="e">
        <f>+L248/#REF!*100</f>
        <v>#REF!</v>
      </c>
      <c r="V248" s="70">
        <f t="shared" si="98"/>
        <v>251.86000000000035</v>
      </c>
      <c r="W248" s="70">
        <f t="shared" si="99"/>
        <v>114.28571428571431</v>
      </c>
    </row>
    <row r="249" spans="1:23" outlineLevel="1">
      <c r="A249" s="60"/>
      <c r="B249" s="101" t="s">
        <v>79</v>
      </c>
      <c r="C249" s="73">
        <v>2211</v>
      </c>
      <c r="D249" s="99"/>
      <c r="E249" s="74"/>
      <c r="F249" s="100"/>
      <c r="G249" s="74"/>
      <c r="H249" s="100"/>
      <c r="I249" s="74"/>
      <c r="J249" s="100"/>
      <c r="K249" s="74"/>
      <c r="L249" s="100"/>
      <c r="M249" s="74"/>
      <c r="N249" s="100"/>
      <c r="O249" s="74"/>
      <c r="P249" s="70">
        <f t="shared" si="97"/>
        <v>0</v>
      </c>
      <c r="Q249" s="70" t="e">
        <f t="shared" si="96"/>
        <v>#DIV/0!</v>
      </c>
      <c r="R249" s="71" t="e">
        <f>#REF!-F249</f>
        <v>#REF!</v>
      </c>
      <c r="S249" s="71" t="e">
        <f>#REF!/F249*100</f>
        <v>#REF!</v>
      </c>
      <c r="T249" s="70" t="e">
        <f>L249-#REF!</f>
        <v>#REF!</v>
      </c>
      <c r="U249" s="70" t="e">
        <f>+L249/#REF!*100</f>
        <v>#REF!</v>
      </c>
      <c r="V249" s="70">
        <f t="shared" si="98"/>
        <v>0</v>
      </c>
      <c r="W249" s="70" t="e">
        <f t="shared" si="99"/>
        <v>#DIV/0!</v>
      </c>
    </row>
    <row r="250" spans="1:23" outlineLevel="1">
      <c r="A250" s="60"/>
      <c r="B250" s="76" t="s">
        <v>80</v>
      </c>
      <c r="C250" s="73">
        <v>2212</v>
      </c>
      <c r="D250" s="99">
        <v>78.75</v>
      </c>
      <c r="E250" s="74"/>
      <c r="F250" s="100">
        <v>86.9</v>
      </c>
      <c r="G250" s="74"/>
      <c r="H250" s="100">
        <v>86.9</v>
      </c>
      <c r="I250" s="74"/>
      <c r="J250" s="100">
        <v>86.9</v>
      </c>
      <c r="K250" s="74"/>
      <c r="L250" s="100">
        <v>86.9</v>
      </c>
      <c r="M250" s="74"/>
      <c r="N250" s="100">
        <v>86.9</v>
      </c>
      <c r="O250" s="74"/>
      <c r="P250" s="70">
        <f t="shared" si="97"/>
        <v>8.1500000000000057</v>
      </c>
      <c r="Q250" s="70">
        <f t="shared" si="96"/>
        <v>110.34920634920636</v>
      </c>
      <c r="R250" s="71" t="e">
        <f>#REF!-F250</f>
        <v>#REF!</v>
      </c>
      <c r="S250" s="71" t="e">
        <f>#REF!/F250*100</f>
        <v>#REF!</v>
      </c>
      <c r="T250" s="70" t="e">
        <f>L250-#REF!</f>
        <v>#REF!</v>
      </c>
      <c r="U250" s="70" t="e">
        <f>+L250/#REF!*100</f>
        <v>#REF!</v>
      </c>
      <c r="V250" s="70">
        <f t="shared" si="98"/>
        <v>0</v>
      </c>
      <c r="W250" s="70">
        <f t="shared" si="99"/>
        <v>100</v>
      </c>
    </row>
    <row r="251" spans="1:23" outlineLevel="1">
      <c r="A251" s="60"/>
      <c r="B251" s="72" t="s">
        <v>81</v>
      </c>
      <c r="C251" s="73">
        <v>2213</v>
      </c>
      <c r="D251" s="99"/>
      <c r="E251" s="74"/>
      <c r="F251" s="100"/>
      <c r="G251" s="74"/>
      <c r="H251" s="100"/>
      <c r="I251" s="74"/>
      <c r="J251" s="100"/>
      <c r="K251" s="74"/>
      <c r="L251" s="100"/>
      <c r="M251" s="74"/>
      <c r="N251" s="100"/>
      <c r="O251" s="74"/>
      <c r="P251" s="70">
        <f t="shared" si="97"/>
        <v>0</v>
      </c>
      <c r="Q251" s="70" t="e">
        <f t="shared" si="96"/>
        <v>#DIV/0!</v>
      </c>
      <c r="R251" s="71" t="e">
        <f>#REF!-F251</f>
        <v>#REF!</v>
      </c>
      <c r="S251" s="71" t="e">
        <f>#REF!/F251*100</f>
        <v>#REF!</v>
      </c>
      <c r="T251" s="70" t="e">
        <f>L251-#REF!</f>
        <v>#REF!</v>
      </c>
      <c r="U251" s="70" t="e">
        <f>+L251/#REF!*100</f>
        <v>#REF!</v>
      </c>
      <c r="V251" s="70">
        <f t="shared" si="98"/>
        <v>0</v>
      </c>
      <c r="W251" s="70" t="e">
        <f t="shared" si="99"/>
        <v>#DIV/0!</v>
      </c>
    </row>
    <row r="252" spans="1:23" outlineLevel="1">
      <c r="A252" s="60"/>
      <c r="B252" s="72" t="s">
        <v>82</v>
      </c>
      <c r="C252" s="73">
        <v>2214</v>
      </c>
      <c r="D252" s="99">
        <v>220</v>
      </c>
      <c r="E252" s="74"/>
      <c r="F252" s="100">
        <v>330</v>
      </c>
      <c r="G252" s="74"/>
      <c r="H252" s="100">
        <v>330</v>
      </c>
      <c r="I252" s="74"/>
      <c r="J252" s="100">
        <v>330</v>
      </c>
      <c r="K252" s="74"/>
      <c r="L252" s="100">
        <v>220.00000000000003</v>
      </c>
      <c r="M252" s="74"/>
      <c r="N252" s="100">
        <v>220.00000000000003</v>
      </c>
      <c r="O252" s="74"/>
      <c r="P252" s="70">
        <f t="shared" si="97"/>
        <v>110</v>
      </c>
      <c r="Q252" s="70">
        <f t="shared" si="96"/>
        <v>150</v>
      </c>
      <c r="R252" s="71" t="e">
        <f>#REF!-F252</f>
        <v>#REF!</v>
      </c>
      <c r="S252" s="71" t="e">
        <f>#REF!/F252*100</f>
        <v>#REF!</v>
      </c>
      <c r="T252" s="70" t="e">
        <f>L252-#REF!</f>
        <v>#REF!</v>
      </c>
      <c r="U252" s="70" t="e">
        <f>+L252/#REF!*100</f>
        <v>#REF!</v>
      </c>
      <c r="V252" s="70">
        <f t="shared" ref="V252:V315" si="106">N252-L252</f>
        <v>0</v>
      </c>
      <c r="W252" s="70">
        <f t="shared" ref="W252:W315" si="107">+N252/L252*100</f>
        <v>100</v>
      </c>
    </row>
    <row r="253" spans="1:23" outlineLevel="1">
      <c r="A253" s="60"/>
      <c r="B253" s="83" t="s">
        <v>83</v>
      </c>
      <c r="C253" s="78">
        <v>2215</v>
      </c>
      <c r="D253" s="79">
        <f>D254+D255+D256+D257</f>
        <v>50.73</v>
      </c>
      <c r="E253" s="79"/>
      <c r="F253" s="79">
        <f>F254+F255+F256+F257</f>
        <v>1497.5</v>
      </c>
      <c r="G253" s="79"/>
      <c r="H253" s="79">
        <f>H254+H255+H256+H257</f>
        <v>1507.5</v>
      </c>
      <c r="I253" s="79"/>
      <c r="J253" s="79">
        <f>J254+J255+J256+J257</f>
        <v>1497.5</v>
      </c>
      <c r="K253" s="79"/>
      <c r="L253" s="79">
        <f>L254+L255+L256+L257</f>
        <v>180.5</v>
      </c>
      <c r="M253" s="79"/>
      <c r="N253" s="79">
        <f>N254+N255+N256+N257</f>
        <v>180.5</v>
      </c>
      <c r="O253" s="79"/>
      <c r="P253" s="70">
        <f t="shared" si="97"/>
        <v>1446.77</v>
      </c>
      <c r="Q253" s="70">
        <f t="shared" ref="Q253:Q316" si="108">+F253/D253*100</f>
        <v>2951.9022274788094</v>
      </c>
      <c r="R253" s="71" t="e">
        <f>#REF!-F253</f>
        <v>#REF!</v>
      </c>
      <c r="S253" s="71" t="e">
        <f>#REF!/F253*100</f>
        <v>#REF!</v>
      </c>
      <c r="T253" s="70" t="e">
        <f>L253-#REF!</f>
        <v>#REF!</v>
      </c>
      <c r="U253" s="70" t="e">
        <f>+L253/#REF!*100</f>
        <v>#REF!</v>
      </c>
      <c r="V253" s="70">
        <f t="shared" si="106"/>
        <v>0</v>
      </c>
      <c r="W253" s="70">
        <f t="shared" si="107"/>
        <v>100</v>
      </c>
    </row>
    <row r="254" spans="1:23" outlineLevel="1">
      <c r="A254" s="60"/>
      <c r="B254" s="80" t="s">
        <v>119</v>
      </c>
      <c r="C254" s="73">
        <v>22151</v>
      </c>
      <c r="D254" s="99"/>
      <c r="E254" s="74"/>
      <c r="F254" s="74"/>
      <c r="G254" s="74"/>
      <c r="H254" s="74"/>
      <c r="I254" s="74"/>
      <c r="J254" s="74"/>
      <c r="K254" s="74"/>
      <c r="L254" s="74">
        <v>48</v>
      </c>
      <c r="M254" s="74"/>
      <c r="N254" s="74">
        <v>48</v>
      </c>
      <c r="O254" s="74"/>
      <c r="P254" s="70">
        <f t="shared" ref="P254:P317" si="109">F254-D254</f>
        <v>0</v>
      </c>
      <c r="Q254" s="70" t="e">
        <f t="shared" si="108"/>
        <v>#DIV/0!</v>
      </c>
      <c r="R254" s="71" t="e">
        <f>#REF!-F254</f>
        <v>#REF!</v>
      </c>
      <c r="S254" s="71" t="e">
        <f>#REF!/F254*100</f>
        <v>#REF!</v>
      </c>
      <c r="T254" s="70" t="e">
        <f>L254-#REF!</f>
        <v>#REF!</v>
      </c>
      <c r="U254" s="70" t="e">
        <f>+L254/#REF!*100</f>
        <v>#REF!</v>
      </c>
      <c r="V254" s="70">
        <f t="shared" si="106"/>
        <v>0</v>
      </c>
      <c r="W254" s="70">
        <f t="shared" si="107"/>
        <v>100</v>
      </c>
    </row>
    <row r="255" spans="1:23" outlineLevel="1">
      <c r="A255" s="60"/>
      <c r="B255" s="80" t="s">
        <v>120</v>
      </c>
      <c r="C255" s="73">
        <v>22152</v>
      </c>
      <c r="D255" s="99"/>
      <c r="E255" s="74"/>
      <c r="F255" s="100"/>
      <c r="G255" s="74"/>
      <c r="H255" s="100"/>
      <c r="I255" s="74"/>
      <c r="J255" s="100"/>
      <c r="K255" s="74"/>
      <c r="L255" s="100"/>
      <c r="M255" s="74"/>
      <c r="N255" s="100"/>
      <c r="O255" s="74"/>
      <c r="P255" s="70">
        <f t="shared" si="109"/>
        <v>0</v>
      </c>
      <c r="Q255" s="70" t="e">
        <f t="shared" si="108"/>
        <v>#DIV/0!</v>
      </c>
      <c r="R255" s="71" t="e">
        <f>#REF!-F255</f>
        <v>#REF!</v>
      </c>
      <c r="S255" s="71" t="e">
        <f>#REF!/F255*100</f>
        <v>#REF!</v>
      </c>
      <c r="T255" s="70" t="e">
        <f>L255-#REF!</f>
        <v>#REF!</v>
      </c>
      <c r="U255" s="70" t="e">
        <f>+L255/#REF!*100</f>
        <v>#REF!</v>
      </c>
      <c r="V255" s="70">
        <f t="shared" si="106"/>
        <v>0</v>
      </c>
      <c r="W255" s="70" t="e">
        <f t="shared" si="107"/>
        <v>#DIV/0!</v>
      </c>
    </row>
    <row r="256" spans="1:23" outlineLevel="1">
      <c r="A256" s="60"/>
      <c r="B256" s="80" t="s">
        <v>86</v>
      </c>
      <c r="C256" s="73">
        <v>22153</v>
      </c>
      <c r="D256" s="99"/>
      <c r="E256" s="74"/>
      <c r="F256" s="100"/>
      <c r="G256" s="74"/>
      <c r="H256" s="100"/>
      <c r="I256" s="74"/>
      <c r="J256" s="100"/>
      <c r="K256" s="74"/>
      <c r="L256" s="100">
        <v>34</v>
      </c>
      <c r="M256" s="74"/>
      <c r="N256" s="100">
        <v>34</v>
      </c>
      <c r="O256" s="74"/>
      <c r="P256" s="70">
        <f t="shared" si="109"/>
        <v>0</v>
      </c>
      <c r="Q256" s="70" t="e">
        <f t="shared" si="108"/>
        <v>#DIV/0!</v>
      </c>
      <c r="R256" s="71" t="e">
        <f>#REF!-F256</f>
        <v>#REF!</v>
      </c>
      <c r="S256" s="71" t="e">
        <f>#REF!/F256*100</f>
        <v>#REF!</v>
      </c>
      <c r="T256" s="70" t="e">
        <f>L256-#REF!</f>
        <v>#REF!</v>
      </c>
      <c r="U256" s="70" t="e">
        <f>+L256/#REF!*100</f>
        <v>#REF!</v>
      </c>
      <c r="V256" s="70">
        <f t="shared" si="106"/>
        <v>0</v>
      </c>
      <c r="W256" s="70">
        <f t="shared" si="107"/>
        <v>100</v>
      </c>
    </row>
    <row r="257" spans="1:23" outlineLevel="1">
      <c r="A257" s="60"/>
      <c r="B257" s="80" t="s">
        <v>121</v>
      </c>
      <c r="C257" s="73">
        <v>22154</v>
      </c>
      <c r="D257" s="99">
        <v>50.73</v>
      </c>
      <c r="E257" s="74"/>
      <c r="F257" s="100">
        <v>1497.5</v>
      </c>
      <c r="G257" s="74"/>
      <c r="H257" s="100">
        <v>1507.5</v>
      </c>
      <c r="I257" s="74"/>
      <c r="J257" s="100">
        <v>1497.5</v>
      </c>
      <c r="K257" s="74"/>
      <c r="L257" s="100">
        <v>98.5</v>
      </c>
      <c r="M257" s="74"/>
      <c r="N257" s="100">
        <v>98.5</v>
      </c>
      <c r="O257" s="74"/>
      <c r="P257" s="70">
        <f t="shared" si="109"/>
        <v>1446.77</v>
      </c>
      <c r="Q257" s="70">
        <f t="shared" si="108"/>
        <v>2951.9022274788094</v>
      </c>
      <c r="R257" s="71" t="e">
        <f>#REF!-F257</f>
        <v>#REF!</v>
      </c>
      <c r="S257" s="71" t="e">
        <f>#REF!/F257*100</f>
        <v>#REF!</v>
      </c>
      <c r="T257" s="70" t="e">
        <f>L257-#REF!</f>
        <v>#REF!</v>
      </c>
      <c r="U257" s="70" t="e">
        <f>+L257/#REF!*100</f>
        <v>#REF!</v>
      </c>
      <c r="V257" s="70">
        <f t="shared" si="106"/>
        <v>0</v>
      </c>
      <c r="W257" s="70">
        <f t="shared" si="107"/>
        <v>100</v>
      </c>
    </row>
    <row r="258" spans="1:23" outlineLevel="1">
      <c r="A258" s="60"/>
      <c r="B258" s="76" t="s">
        <v>88</v>
      </c>
      <c r="C258" s="73">
        <v>2217</v>
      </c>
      <c r="D258" s="99"/>
      <c r="E258" s="74"/>
      <c r="F258" s="100"/>
      <c r="G258" s="74"/>
      <c r="H258" s="100"/>
      <c r="I258" s="74"/>
      <c r="J258" s="100"/>
      <c r="K258" s="74"/>
      <c r="L258" s="100"/>
      <c r="M258" s="74"/>
      <c r="N258" s="100"/>
      <c r="O258" s="74"/>
      <c r="P258" s="70">
        <f t="shared" si="109"/>
        <v>0</v>
      </c>
      <c r="Q258" s="70" t="e">
        <f t="shared" si="108"/>
        <v>#DIV/0!</v>
      </c>
      <c r="R258" s="71" t="e">
        <f>#REF!-F258</f>
        <v>#REF!</v>
      </c>
      <c r="S258" s="71" t="e">
        <f>#REF!/F258*100</f>
        <v>#REF!</v>
      </c>
      <c r="T258" s="70" t="e">
        <f>L258-#REF!</f>
        <v>#REF!</v>
      </c>
      <c r="U258" s="70" t="e">
        <f>+L258/#REF!*100</f>
        <v>#REF!</v>
      </c>
      <c r="V258" s="70">
        <f t="shared" si="106"/>
        <v>0</v>
      </c>
      <c r="W258" s="70" t="e">
        <f t="shared" si="107"/>
        <v>#DIV/0!</v>
      </c>
    </row>
    <row r="259" spans="1:23" outlineLevel="1">
      <c r="A259" s="60"/>
      <c r="B259" s="72" t="s">
        <v>89</v>
      </c>
      <c r="C259" s="73">
        <v>2218</v>
      </c>
      <c r="D259" s="99"/>
      <c r="E259" s="74"/>
      <c r="F259" s="100"/>
      <c r="G259" s="74"/>
      <c r="H259" s="100"/>
      <c r="I259" s="74"/>
      <c r="J259" s="100"/>
      <c r="K259" s="74"/>
      <c r="L259" s="100"/>
      <c r="M259" s="74"/>
      <c r="N259" s="100"/>
      <c r="O259" s="74"/>
      <c r="P259" s="70">
        <f t="shared" si="109"/>
        <v>0</v>
      </c>
      <c r="Q259" s="70" t="e">
        <f t="shared" si="108"/>
        <v>#DIV/0!</v>
      </c>
      <c r="R259" s="71" t="e">
        <f>#REF!-F259</f>
        <v>#REF!</v>
      </c>
      <c r="S259" s="71" t="e">
        <f>#REF!/F259*100</f>
        <v>#REF!</v>
      </c>
      <c r="T259" s="70" t="e">
        <f>L259-#REF!</f>
        <v>#REF!</v>
      </c>
      <c r="U259" s="70" t="e">
        <f>+L259/#REF!*100</f>
        <v>#REF!</v>
      </c>
      <c r="V259" s="70">
        <f t="shared" si="106"/>
        <v>0</v>
      </c>
      <c r="W259" s="70" t="e">
        <f t="shared" si="107"/>
        <v>#DIV/0!</v>
      </c>
    </row>
    <row r="260" spans="1:23" outlineLevel="1">
      <c r="A260" s="60"/>
      <c r="B260" s="72" t="s">
        <v>122</v>
      </c>
      <c r="C260" s="73">
        <v>2221</v>
      </c>
      <c r="D260" s="99"/>
      <c r="E260" s="74"/>
      <c r="F260" s="100"/>
      <c r="G260" s="74"/>
      <c r="H260" s="100"/>
      <c r="I260" s="74"/>
      <c r="J260" s="100"/>
      <c r="K260" s="74"/>
      <c r="L260" s="100"/>
      <c r="M260" s="74"/>
      <c r="N260" s="100">
        <v>1000</v>
      </c>
      <c r="O260" s="74"/>
      <c r="P260" s="70">
        <f t="shared" si="109"/>
        <v>0</v>
      </c>
      <c r="Q260" s="70" t="e">
        <f t="shared" si="108"/>
        <v>#DIV/0!</v>
      </c>
      <c r="R260" s="71" t="e">
        <f>#REF!-F260</f>
        <v>#REF!</v>
      </c>
      <c r="S260" s="71" t="e">
        <f>#REF!/F260*100</f>
        <v>#REF!</v>
      </c>
      <c r="T260" s="70" t="e">
        <f>L260-#REF!</f>
        <v>#REF!</v>
      </c>
      <c r="U260" s="70" t="e">
        <f>+L260/#REF!*100</f>
        <v>#REF!</v>
      </c>
      <c r="V260" s="70">
        <f t="shared" si="106"/>
        <v>1000</v>
      </c>
      <c r="W260" s="70" t="e">
        <f t="shared" si="107"/>
        <v>#DIV/0!</v>
      </c>
    </row>
    <row r="261" spans="1:23" ht="25.5" outlineLevel="1">
      <c r="A261" s="60"/>
      <c r="B261" s="81" t="s">
        <v>91</v>
      </c>
      <c r="C261" s="73">
        <v>2222</v>
      </c>
      <c r="D261" s="99">
        <v>62.35</v>
      </c>
      <c r="E261" s="74"/>
      <c r="F261" s="100">
        <v>195.1</v>
      </c>
      <c r="G261" s="74"/>
      <c r="H261" s="100">
        <v>195.1</v>
      </c>
      <c r="I261" s="74"/>
      <c r="J261" s="100">
        <v>195.1</v>
      </c>
      <c r="K261" s="74"/>
      <c r="L261" s="100">
        <v>195.1</v>
      </c>
      <c r="M261" s="74"/>
      <c r="N261" s="100">
        <v>195.1</v>
      </c>
      <c r="O261" s="74"/>
      <c r="P261" s="70">
        <f t="shared" si="109"/>
        <v>132.75</v>
      </c>
      <c r="Q261" s="70">
        <f t="shared" si="108"/>
        <v>312.91098636728145</v>
      </c>
      <c r="R261" s="71" t="e">
        <f>#REF!-F261</f>
        <v>#REF!</v>
      </c>
      <c r="S261" s="71" t="e">
        <f>#REF!/F261*100</f>
        <v>#REF!</v>
      </c>
      <c r="T261" s="70" t="e">
        <f>L261-#REF!</f>
        <v>#REF!</v>
      </c>
      <c r="U261" s="70" t="e">
        <f>+L261/#REF!*100</f>
        <v>#REF!</v>
      </c>
      <c r="V261" s="70">
        <f t="shared" si="106"/>
        <v>0</v>
      </c>
      <c r="W261" s="70">
        <f t="shared" si="107"/>
        <v>100</v>
      </c>
    </row>
    <row r="262" spans="1:23" outlineLevel="1">
      <c r="A262" s="60"/>
      <c r="B262" s="81" t="s">
        <v>92</v>
      </c>
      <c r="C262" s="73">
        <v>2223</v>
      </c>
      <c r="D262" s="99"/>
      <c r="E262" s="74"/>
      <c r="F262" s="100"/>
      <c r="G262" s="74"/>
      <c r="H262" s="100"/>
      <c r="I262" s="74"/>
      <c r="J262" s="100"/>
      <c r="K262" s="74"/>
      <c r="L262" s="100"/>
      <c r="M262" s="74"/>
      <c r="N262" s="100"/>
      <c r="O262" s="74"/>
      <c r="P262" s="70">
        <f t="shared" si="109"/>
        <v>0</v>
      </c>
      <c r="Q262" s="70" t="e">
        <f t="shared" si="108"/>
        <v>#DIV/0!</v>
      </c>
      <c r="R262" s="71" t="e">
        <f>#REF!-F262</f>
        <v>#REF!</v>
      </c>
      <c r="S262" s="71" t="e">
        <f>#REF!/F262*100</f>
        <v>#REF!</v>
      </c>
      <c r="T262" s="70" t="e">
        <f>L262-#REF!</f>
        <v>#REF!</v>
      </c>
      <c r="U262" s="70" t="e">
        <f>+L262/#REF!*100</f>
        <v>#REF!</v>
      </c>
      <c r="V262" s="70">
        <f t="shared" si="106"/>
        <v>0</v>
      </c>
      <c r="W262" s="70" t="e">
        <f t="shared" si="107"/>
        <v>#DIV/0!</v>
      </c>
    </row>
    <row r="263" spans="1:23" outlineLevel="1">
      <c r="A263" s="60"/>
      <c r="B263" s="81" t="s">
        <v>128</v>
      </c>
      <c r="C263" s="73">
        <v>2224</v>
      </c>
      <c r="D263" s="99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0">
        <f t="shared" si="109"/>
        <v>0</v>
      </c>
      <c r="Q263" s="70" t="e">
        <f t="shared" si="108"/>
        <v>#DIV/0!</v>
      </c>
      <c r="R263" s="71" t="e">
        <f>#REF!-F263</f>
        <v>#REF!</v>
      </c>
      <c r="S263" s="71" t="e">
        <f>#REF!/F263*100</f>
        <v>#REF!</v>
      </c>
      <c r="T263" s="70" t="e">
        <f>L263-#REF!</f>
        <v>#REF!</v>
      </c>
      <c r="U263" s="70" t="e">
        <f>+L263/#REF!*100</f>
        <v>#REF!</v>
      </c>
      <c r="V263" s="70">
        <f t="shared" si="106"/>
        <v>0</v>
      </c>
      <c r="W263" s="70" t="e">
        <f t="shared" si="107"/>
        <v>#DIV/0!</v>
      </c>
    </row>
    <row r="264" spans="1:23" outlineLevel="1">
      <c r="A264" s="60"/>
      <c r="B264" s="81" t="s">
        <v>123</v>
      </c>
      <c r="C264" s="73">
        <v>2225</v>
      </c>
      <c r="D264" s="99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0">
        <f t="shared" si="109"/>
        <v>0</v>
      </c>
      <c r="Q264" s="70" t="e">
        <f t="shared" si="108"/>
        <v>#DIV/0!</v>
      </c>
      <c r="R264" s="71" t="e">
        <f>#REF!-F264</f>
        <v>#REF!</v>
      </c>
      <c r="S264" s="71" t="e">
        <f>#REF!/F264*100</f>
        <v>#REF!</v>
      </c>
      <c r="T264" s="70" t="e">
        <f>L264-#REF!</f>
        <v>#REF!</v>
      </c>
      <c r="U264" s="70" t="e">
        <f>+L264/#REF!*100</f>
        <v>#REF!</v>
      </c>
      <c r="V264" s="70">
        <f t="shared" si="106"/>
        <v>0</v>
      </c>
      <c r="W264" s="70" t="e">
        <f t="shared" si="107"/>
        <v>#DIV/0!</v>
      </c>
    </row>
    <row r="265" spans="1:23" s="112" customFormat="1" outlineLevel="1">
      <c r="A265" s="60"/>
      <c r="B265" s="110" t="s">
        <v>124</v>
      </c>
      <c r="C265" s="78">
        <v>2231</v>
      </c>
      <c r="D265" s="79"/>
      <c r="E265" s="67"/>
      <c r="F265" s="67">
        <f>F266+F267+F268+F269</f>
        <v>338.2</v>
      </c>
      <c r="G265" s="67"/>
      <c r="H265" s="67">
        <f>H266+H267+H268+H269</f>
        <v>338.2</v>
      </c>
      <c r="I265" s="67"/>
      <c r="J265" s="67">
        <f>J266+J267+J268+J269</f>
        <v>338.2</v>
      </c>
      <c r="K265" s="67"/>
      <c r="L265" s="67">
        <f>L266+L267+L268+L269</f>
        <v>502.3</v>
      </c>
      <c r="M265" s="67"/>
      <c r="N265" s="67">
        <f>N266+N267+N268+N269</f>
        <v>502.3</v>
      </c>
      <c r="O265" s="67"/>
      <c r="P265" s="111">
        <f t="shared" si="109"/>
        <v>338.2</v>
      </c>
      <c r="Q265" s="111" t="e">
        <f t="shared" si="108"/>
        <v>#DIV/0!</v>
      </c>
      <c r="R265" s="98" t="e">
        <f>#REF!-F265</f>
        <v>#REF!</v>
      </c>
      <c r="S265" s="98" t="e">
        <f>#REF!/F265*100</f>
        <v>#REF!</v>
      </c>
      <c r="T265" s="111" t="e">
        <f>L265-#REF!</f>
        <v>#REF!</v>
      </c>
      <c r="U265" s="111" t="e">
        <f>+L265/#REF!*100</f>
        <v>#REF!</v>
      </c>
      <c r="V265" s="111">
        <f t="shared" si="106"/>
        <v>0</v>
      </c>
      <c r="W265" s="111">
        <f t="shared" si="107"/>
        <v>100</v>
      </c>
    </row>
    <row r="266" spans="1:23" outlineLevel="1">
      <c r="A266" s="60"/>
      <c r="B266" s="81" t="s">
        <v>96</v>
      </c>
      <c r="C266" s="73">
        <v>22311100</v>
      </c>
      <c r="D266" s="99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0">
        <f t="shared" si="109"/>
        <v>0</v>
      </c>
      <c r="Q266" s="70" t="e">
        <f t="shared" si="108"/>
        <v>#DIV/0!</v>
      </c>
      <c r="R266" s="71" t="e">
        <f>#REF!-F266</f>
        <v>#REF!</v>
      </c>
      <c r="S266" s="71" t="e">
        <f>#REF!/F266*100</f>
        <v>#REF!</v>
      </c>
      <c r="T266" s="70" t="e">
        <f>L266-#REF!</f>
        <v>#REF!</v>
      </c>
      <c r="U266" s="70" t="e">
        <f>+L266/#REF!*100</f>
        <v>#REF!</v>
      </c>
      <c r="V266" s="70">
        <f t="shared" si="106"/>
        <v>0</v>
      </c>
      <c r="W266" s="70" t="e">
        <f t="shared" si="107"/>
        <v>#DIV/0!</v>
      </c>
    </row>
    <row r="267" spans="1:23" outlineLevel="1">
      <c r="A267" s="60"/>
      <c r="B267" s="81" t="s">
        <v>97</v>
      </c>
      <c r="C267" s="73">
        <v>22311200</v>
      </c>
      <c r="D267" s="99">
        <v>134</v>
      </c>
      <c r="E267" s="74"/>
      <c r="F267" s="74">
        <v>138.19999999999999</v>
      </c>
      <c r="G267" s="74"/>
      <c r="H267" s="74">
        <v>138.19999999999999</v>
      </c>
      <c r="I267" s="74"/>
      <c r="J267" s="74">
        <v>138.19999999999999</v>
      </c>
      <c r="K267" s="74"/>
      <c r="L267" s="74">
        <v>138.19999999999999</v>
      </c>
      <c r="M267" s="74"/>
      <c r="N267" s="74">
        <v>138.19999999999999</v>
      </c>
      <c r="O267" s="74"/>
      <c r="P267" s="70">
        <f t="shared" si="109"/>
        <v>4.1999999999999886</v>
      </c>
      <c r="Q267" s="70">
        <f t="shared" si="108"/>
        <v>103.13432835820895</v>
      </c>
      <c r="R267" s="71" t="e">
        <f>#REF!-F267</f>
        <v>#REF!</v>
      </c>
      <c r="S267" s="71" t="e">
        <f>#REF!/F267*100</f>
        <v>#REF!</v>
      </c>
      <c r="T267" s="70" t="e">
        <f>L267-#REF!</f>
        <v>#REF!</v>
      </c>
      <c r="U267" s="70" t="e">
        <f>+L267/#REF!*100</f>
        <v>#REF!</v>
      </c>
      <c r="V267" s="70">
        <f t="shared" si="106"/>
        <v>0</v>
      </c>
      <c r="W267" s="70">
        <f t="shared" si="107"/>
        <v>100</v>
      </c>
    </row>
    <row r="268" spans="1:23" ht="25.5" outlineLevel="1">
      <c r="A268" s="60"/>
      <c r="B268" s="81" t="s">
        <v>98</v>
      </c>
      <c r="C268" s="73">
        <v>22311300</v>
      </c>
      <c r="D268" s="99">
        <v>135</v>
      </c>
      <c r="E268" s="74"/>
      <c r="F268" s="74">
        <v>200</v>
      </c>
      <c r="G268" s="74"/>
      <c r="H268" s="74">
        <v>200</v>
      </c>
      <c r="I268" s="74"/>
      <c r="J268" s="74">
        <v>200</v>
      </c>
      <c r="K268" s="74"/>
      <c r="L268" s="74">
        <v>364.1</v>
      </c>
      <c r="M268" s="74"/>
      <c r="N268" s="74">
        <v>364.1</v>
      </c>
      <c r="O268" s="74"/>
      <c r="P268" s="70">
        <f t="shared" si="109"/>
        <v>65</v>
      </c>
      <c r="Q268" s="70">
        <f t="shared" si="108"/>
        <v>148.14814814814815</v>
      </c>
      <c r="R268" s="71" t="e">
        <f>#REF!-F268</f>
        <v>#REF!</v>
      </c>
      <c r="S268" s="71" t="e">
        <f>#REF!/F268*100</f>
        <v>#REF!</v>
      </c>
      <c r="T268" s="70" t="e">
        <f>L268-#REF!</f>
        <v>#REF!</v>
      </c>
      <c r="U268" s="70" t="e">
        <f>+L268/#REF!*100</f>
        <v>#REF!</v>
      </c>
      <c r="V268" s="70">
        <f t="shared" si="106"/>
        <v>0</v>
      </c>
      <c r="W268" s="70">
        <f t="shared" si="107"/>
        <v>100</v>
      </c>
    </row>
    <row r="269" spans="1:23" outlineLevel="1">
      <c r="A269" s="60"/>
      <c r="B269" s="81" t="s">
        <v>99</v>
      </c>
      <c r="C269" s="73">
        <v>22311400</v>
      </c>
      <c r="D269" s="99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0">
        <f t="shared" si="109"/>
        <v>0</v>
      </c>
      <c r="Q269" s="70" t="e">
        <f t="shared" si="108"/>
        <v>#DIV/0!</v>
      </c>
      <c r="R269" s="71" t="e">
        <f>#REF!-F269</f>
        <v>#REF!</v>
      </c>
      <c r="S269" s="71" t="e">
        <f>#REF!/F269*100</f>
        <v>#REF!</v>
      </c>
      <c r="T269" s="70" t="e">
        <f>L269-#REF!</f>
        <v>#REF!</v>
      </c>
      <c r="U269" s="70" t="e">
        <f>+L269/#REF!*100</f>
        <v>#REF!</v>
      </c>
      <c r="V269" s="70">
        <f t="shared" si="106"/>
        <v>0</v>
      </c>
      <c r="W269" s="70" t="e">
        <f t="shared" si="107"/>
        <v>#DIV/0!</v>
      </c>
    </row>
    <row r="270" spans="1:23" ht="13.5" hidden="1" customHeight="1" outlineLevel="1">
      <c r="A270" s="60"/>
      <c r="B270" s="81" t="s">
        <v>100</v>
      </c>
      <c r="C270" s="73">
        <v>2235</v>
      </c>
      <c r="D270" s="99"/>
      <c r="E270" s="74"/>
      <c r="F270" s="74">
        <v>0</v>
      </c>
      <c r="G270" s="74"/>
      <c r="H270" s="74"/>
      <c r="I270" s="74"/>
      <c r="J270" s="74">
        <v>0</v>
      </c>
      <c r="K270" s="74"/>
      <c r="L270" s="74"/>
      <c r="M270" s="74"/>
      <c r="N270" s="74"/>
      <c r="O270" s="74"/>
      <c r="P270" s="70">
        <f t="shared" si="109"/>
        <v>0</v>
      </c>
      <c r="Q270" s="70" t="e">
        <f t="shared" si="108"/>
        <v>#DIV/0!</v>
      </c>
      <c r="R270" s="71" t="e">
        <f>#REF!-F270</f>
        <v>#REF!</v>
      </c>
      <c r="S270" s="71" t="e">
        <f>#REF!/F270*100</f>
        <v>#REF!</v>
      </c>
      <c r="T270" s="70" t="e">
        <f>L270-#REF!</f>
        <v>#REF!</v>
      </c>
      <c r="U270" s="70" t="e">
        <f>+L270/#REF!*100</f>
        <v>#REF!</v>
      </c>
      <c r="V270" s="70">
        <f t="shared" si="106"/>
        <v>0</v>
      </c>
      <c r="W270" s="70" t="e">
        <f t="shared" si="107"/>
        <v>#DIV/0!</v>
      </c>
    </row>
    <row r="271" spans="1:23" ht="13.5" hidden="1" customHeight="1" outlineLevel="1">
      <c r="A271" s="60"/>
      <c r="B271" s="72" t="s">
        <v>101</v>
      </c>
      <c r="C271" s="73">
        <v>2511</v>
      </c>
      <c r="D271" s="99"/>
      <c r="E271" s="74"/>
      <c r="F271" s="74">
        <v>0</v>
      </c>
      <c r="G271" s="74"/>
      <c r="H271" s="74"/>
      <c r="I271" s="74"/>
      <c r="J271" s="74">
        <v>0</v>
      </c>
      <c r="K271" s="74"/>
      <c r="L271" s="74"/>
      <c r="M271" s="74"/>
      <c r="N271" s="74"/>
      <c r="O271" s="74"/>
      <c r="P271" s="70">
        <f t="shared" si="109"/>
        <v>0</v>
      </c>
      <c r="Q271" s="70" t="e">
        <f t="shared" si="108"/>
        <v>#DIV/0!</v>
      </c>
      <c r="R271" s="71" t="e">
        <f>#REF!-F271</f>
        <v>#REF!</v>
      </c>
      <c r="S271" s="71" t="e">
        <f>#REF!/F271*100</f>
        <v>#REF!</v>
      </c>
      <c r="T271" s="70" t="e">
        <f>L271-#REF!</f>
        <v>#REF!</v>
      </c>
      <c r="U271" s="70" t="e">
        <f>+L271/#REF!*100</f>
        <v>#REF!</v>
      </c>
      <c r="V271" s="70">
        <f t="shared" si="106"/>
        <v>0</v>
      </c>
      <c r="W271" s="70" t="e">
        <f t="shared" si="107"/>
        <v>#DIV/0!</v>
      </c>
    </row>
    <row r="272" spans="1:23" ht="13.5" hidden="1" customHeight="1" outlineLevel="1">
      <c r="A272" s="60"/>
      <c r="B272" s="72" t="s">
        <v>102</v>
      </c>
      <c r="C272" s="73">
        <v>2512</v>
      </c>
      <c r="D272" s="99"/>
      <c r="E272" s="74"/>
      <c r="F272" s="74">
        <v>0</v>
      </c>
      <c r="G272" s="74"/>
      <c r="H272" s="74"/>
      <c r="I272" s="74"/>
      <c r="J272" s="74">
        <v>0</v>
      </c>
      <c r="K272" s="74"/>
      <c r="L272" s="74"/>
      <c r="M272" s="74"/>
      <c r="N272" s="74"/>
      <c r="O272" s="74"/>
      <c r="P272" s="70">
        <f t="shared" si="109"/>
        <v>0</v>
      </c>
      <c r="Q272" s="70" t="e">
        <f t="shared" si="108"/>
        <v>#DIV/0!</v>
      </c>
      <c r="R272" s="71" t="e">
        <f>#REF!-F272</f>
        <v>#REF!</v>
      </c>
      <c r="S272" s="71" t="e">
        <f>#REF!/F272*100</f>
        <v>#REF!</v>
      </c>
      <c r="T272" s="70" t="e">
        <f>L272-#REF!</f>
        <v>#REF!</v>
      </c>
      <c r="U272" s="70" t="e">
        <f>+L272/#REF!*100</f>
        <v>#REF!</v>
      </c>
      <c r="V272" s="70">
        <f t="shared" si="106"/>
        <v>0</v>
      </c>
      <c r="W272" s="70" t="e">
        <f t="shared" si="107"/>
        <v>#DIV/0!</v>
      </c>
    </row>
    <row r="273" spans="1:23" ht="13.5" hidden="1" customHeight="1" outlineLevel="1">
      <c r="A273" s="60"/>
      <c r="B273" s="72" t="s">
        <v>129</v>
      </c>
      <c r="C273" s="73">
        <v>2521</v>
      </c>
      <c r="D273" s="99"/>
      <c r="E273" s="74"/>
      <c r="F273" s="74">
        <v>0</v>
      </c>
      <c r="G273" s="74"/>
      <c r="H273" s="74"/>
      <c r="I273" s="74"/>
      <c r="J273" s="74">
        <v>0</v>
      </c>
      <c r="K273" s="74"/>
      <c r="L273" s="74"/>
      <c r="M273" s="74"/>
      <c r="N273" s="74"/>
      <c r="O273" s="74"/>
      <c r="P273" s="70">
        <f t="shared" si="109"/>
        <v>0</v>
      </c>
      <c r="Q273" s="70" t="e">
        <f t="shared" si="108"/>
        <v>#DIV/0!</v>
      </c>
      <c r="R273" s="71" t="e">
        <f>#REF!-F273</f>
        <v>#REF!</v>
      </c>
      <c r="S273" s="71" t="e">
        <f>#REF!/F273*100</f>
        <v>#REF!</v>
      </c>
      <c r="T273" s="70" t="e">
        <f>L273-#REF!</f>
        <v>#REF!</v>
      </c>
      <c r="U273" s="70" t="e">
        <f>+L273/#REF!*100</f>
        <v>#REF!</v>
      </c>
      <c r="V273" s="70">
        <f t="shared" si="106"/>
        <v>0</v>
      </c>
      <c r="W273" s="70" t="e">
        <f t="shared" si="107"/>
        <v>#DIV/0!</v>
      </c>
    </row>
    <row r="274" spans="1:23" ht="13.5" hidden="1" customHeight="1" outlineLevel="1">
      <c r="A274" s="60"/>
      <c r="B274" s="87" t="s">
        <v>104</v>
      </c>
      <c r="C274" s="73">
        <v>2721</v>
      </c>
      <c r="D274" s="99"/>
      <c r="E274" s="74"/>
      <c r="F274" s="74">
        <v>0</v>
      </c>
      <c r="G274" s="74"/>
      <c r="H274" s="74"/>
      <c r="I274" s="74"/>
      <c r="J274" s="74">
        <v>0</v>
      </c>
      <c r="K274" s="74"/>
      <c r="L274" s="74"/>
      <c r="M274" s="74"/>
      <c r="N274" s="74"/>
      <c r="O274" s="74"/>
      <c r="P274" s="70">
        <f t="shared" si="109"/>
        <v>0</v>
      </c>
      <c r="Q274" s="70" t="e">
        <f t="shared" si="108"/>
        <v>#DIV/0!</v>
      </c>
      <c r="R274" s="71" t="e">
        <f>#REF!-F274</f>
        <v>#REF!</v>
      </c>
      <c r="S274" s="71" t="e">
        <f>#REF!/F274*100</f>
        <v>#REF!</v>
      </c>
      <c r="T274" s="70" t="e">
        <f>L274-#REF!</f>
        <v>#REF!</v>
      </c>
      <c r="U274" s="70" t="e">
        <f>+L274/#REF!*100</f>
        <v>#REF!</v>
      </c>
      <c r="V274" s="70">
        <f t="shared" si="106"/>
        <v>0</v>
      </c>
      <c r="W274" s="70" t="e">
        <f t="shared" si="107"/>
        <v>#DIV/0!</v>
      </c>
    </row>
    <row r="275" spans="1:23" ht="13.5" hidden="1" customHeight="1" outlineLevel="1">
      <c r="A275" s="60"/>
      <c r="B275" s="87" t="s">
        <v>107</v>
      </c>
      <c r="C275" s="73">
        <v>2823</v>
      </c>
      <c r="D275" s="74"/>
      <c r="E275" s="74"/>
      <c r="F275" s="74">
        <v>0</v>
      </c>
      <c r="G275" s="74"/>
      <c r="H275" s="74"/>
      <c r="I275" s="74"/>
      <c r="J275" s="74">
        <v>0</v>
      </c>
      <c r="K275" s="74"/>
      <c r="L275" s="74"/>
      <c r="M275" s="74"/>
      <c r="N275" s="74"/>
      <c r="O275" s="74"/>
      <c r="P275" s="70">
        <f t="shared" si="109"/>
        <v>0</v>
      </c>
      <c r="Q275" s="70" t="e">
        <f t="shared" si="108"/>
        <v>#DIV/0!</v>
      </c>
      <c r="R275" s="71" t="e">
        <f>#REF!-F275</f>
        <v>#REF!</v>
      </c>
      <c r="S275" s="71" t="e">
        <f>#REF!/F275*100</f>
        <v>#REF!</v>
      </c>
      <c r="T275" s="70" t="e">
        <f>L275-#REF!</f>
        <v>#REF!</v>
      </c>
      <c r="U275" s="70" t="e">
        <f>+L275/#REF!*100</f>
        <v>#REF!</v>
      </c>
      <c r="V275" s="70">
        <f t="shared" si="106"/>
        <v>0</v>
      </c>
      <c r="W275" s="70" t="e">
        <f t="shared" si="107"/>
        <v>#DIV/0!</v>
      </c>
    </row>
    <row r="276" spans="1:23" ht="13.5" hidden="1" customHeight="1" outlineLevel="1">
      <c r="A276" s="60"/>
      <c r="B276" s="76" t="s">
        <v>108</v>
      </c>
      <c r="C276" s="73">
        <v>2824</v>
      </c>
      <c r="D276" s="74"/>
      <c r="E276" s="74"/>
      <c r="F276" s="74">
        <v>0</v>
      </c>
      <c r="G276" s="74"/>
      <c r="H276" s="74"/>
      <c r="I276" s="74"/>
      <c r="J276" s="74">
        <v>0</v>
      </c>
      <c r="K276" s="74"/>
      <c r="L276" s="74"/>
      <c r="M276" s="74"/>
      <c r="N276" s="74"/>
      <c r="O276" s="74"/>
      <c r="P276" s="70">
        <f t="shared" si="109"/>
        <v>0</v>
      </c>
      <c r="Q276" s="70" t="e">
        <f t="shared" si="108"/>
        <v>#DIV/0!</v>
      </c>
      <c r="R276" s="71" t="e">
        <f>#REF!-F276</f>
        <v>#REF!</v>
      </c>
      <c r="S276" s="71" t="e">
        <f>#REF!/F276*100</f>
        <v>#REF!</v>
      </c>
      <c r="T276" s="70" t="e">
        <f>L276-#REF!</f>
        <v>#REF!</v>
      </c>
      <c r="U276" s="70" t="e">
        <f>+L276/#REF!*100</f>
        <v>#REF!</v>
      </c>
      <c r="V276" s="70">
        <f t="shared" si="106"/>
        <v>0</v>
      </c>
      <c r="W276" s="70" t="e">
        <f t="shared" si="107"/>
        <v>#DIV/0!</v>
      </c>
    </row>
    <row r="277" spans="1:23" outlineLevel="1">
      <c r="A277" s="60"/>
      <c r="B277" s="88" t="s">
        <v>109</v>
      </c>
      <c r="C277" s="73"/>
      <c r="D277" s="67">
        <f t="shared" ref="D277:I277" si="110">SUM(D278:D280)</f>
        <v>215.309</v>
      </c>
      <c r="E277" s="67">
        <f t="shared" si="110"/>
        <v>0</v>
      </c>
      <c r="F277" s="67">
        <f t="shared" si="110"/>
        <v>316.60000000000002</v>
      </c>
      <c r="G277" s="67">
        <f t="shared" si="110"/>
        <v>0</v>
      </c>
      <c r="H277" s="67">
        <f t="shared" si="110"/>
        <v>316.60000000000002</v>
      </c>
      <c r="I277" s="67">
        <f t="shared" si="110"/>
        <v>0</v>
      </c>
      <c r="J277" s="67">
        <f t="shared" ref="J277:K277" si="111">SUM(J278:J280)</f>
        <v>316.60000000000002</v>
      </c>
      <c r="K277" s="67">
        <f t="shared" si="111"/>
        <v>0</v>
      </c>
      <c r="L277" s="67">
        <f t="shared" ref="L277" si="112">SUM(L278:L280)</f>
        <v>0</v>
      </c>
      <c r="M277" s="67">
        <f t="shared" ref="M277" si="113">SUM(M278:M280)</f>
        <v>0</v>
      </c>
      <c r="N277" s="67">
        <f t="shared" ref="N277" si="114">SUM(N278:N280)</f>
        <v>2350</v>
      </c>
      <c r="O277" s="67">
        <f t="shared" ref="O277" si="115">SUM(O278:O280)</f>
        <v>0</v>
      </c>
      <c r="P277" s="70">
        <f t="shared" si="109"/>
        <v>101.29100000000003</v>
      </c>
      <c r="Q277" s="70">
        <f t="shared" si="108"/>
        <v>147.04448025860509</v>
      </c>
      <c r="R277" s="71" t="e">
        <f>#REF!-F277</f>
        <v>#REF!</v>
      </c>
      <c r="S277" s="71" t="e">
        <f>#REF!/F277*100</f>
        <v>#REF!</v>
      </c>
      <c r="T277" s="70" t="e">
        <f>L277-#REF!</f>
        <v>#REF!</v>
      </c>
      <c r="U277" s="70" t="e">
        <f>+L277/#REF!*100</f>
        <v>#REF!</v>
      </c>
      <c r="V277" s="70">
        <f t="shared" si="106"/>
        <v>2350</v>
      </c>
      <c r="W277" s="70" t="e">
        <f t="shared" si="107"/>
        <v>#DIV/0!</v>
      </c>
    </row>
    <row r="278" spans="1:23" outlineLevel="1">
      <c r="A278" s="60"/>
      <c r="B278" s="72" t="s">
        <v>110</v>
      </c>
      <c r="C278" s="73">
        <v>3111</v>
      </c>
      <c r="D278" s="74"/>
      <c r="E278" s="74"/>
      <c r="F278" s="74">
        <v>205.6</v>
      </c>
      <c r="G278" s="74"/>
      <c r="H278" s="74">
        <v>205.6</v>
      </c>
      <c r="I278" s="74"/>
      <c r="J278" s="74">
        <v>205.6</v>
      </c>
      <c r="K278" s="74"/>
      <c r="L278" s="74"/>
      <c r="M278" s="74"/>
      <c r="N278" s="74">
        <v>2350</v>
      </c>
      <c r="O278" s="74"/>
      <c r="P278" s="70">
        <f t="shared" si="109"/>
        <v>205.6</v>
      </c>
      <c r="Q278" s="70" t="e">
        <f t="shared" si="108"/>
        <v>#DIV/0!</v>
      </c>
      <c r="R278" s="71" t="e">
        <f>#REF!-F278</f>
        <v>#REF!</v>
      </c>
      <c r="S278" s="71" t="e">
        <f>#REF!/F278*100</f>
        <v>#REF!</v>
      </c>
      <c r="T278" s="70" t="e">
        <f>L278-#REF!</f>
        <v>#REF!</v>
      </c>
      <c r="U278" s="70" t="e">
        <f>+L278/#REF!*100</f>
        <v>#REF!</v>
      </c>
      <c r="V278" s="70">
        <f t="shared" si="106"/>
        <v>2350</v>
      </c>
      <c r="W278" s="70" t="e">
        <f t="shared" si="107"/>
        <v>#DIV/0!</v>
      </c>
    </row>
    <row r="279" spans="1:23" outlineLevel="1">
      <c r="A279" s="60"/>
      <c r="B279" s="72" t="s">
        <v>111</v>
      </c>
      <c r="C279" s="73">
        <v>3112</v>
      </c>
      <c r="D279" s="74">
        <v>215.309</v>
      </c>
      <c r="E279" s="74"/>
      <c r="F279" s="74">
        <v>111</v>
      </c>
      <c r="G279" s="74"/>
      <c r="H279" s="74">
        <v>111</v>
      </c>
      <c r="I279" s="74"/>
      <c r="J279" s="74">
        <v>111</v>
      </c>
      <c r="K279" s="74"/>
      <c r="L279" s="74"/>
      <c r="M279" s="74"/>
      <c r="N279" s="74"/>
      <c r="O279" s="74"/>
      <c r="P279" s="70">
        <f t="shared" si="109"/>
        <v>-104.309</v>
      </c>
      <c r="Q279" s="70">
        <f t="shared" si="108"/>
        <v>51.553813356617695</v>
      </c>
      <c r="R279" s="71" t="e">
        <f>#REF!-F279</f>
        <v>#REF!</v>
      </c>
      <c r="S279" s="71" t="e">
        <f>#REF!/F279*100</f>
        <v>#REF!</v>
      </c>
      <c r="T279" s="70" t="e">
        <f>L279-#REF!</f>
        <v>#REF!</v>
      </c>
      <c r="U279" s="70" t="e">
        <f>+L279/#REF!*100</f>
        <v>#REF!</v>
      </c>
      <c r="V279" s="70">
        <f t="shared" si="106"/>
        <v>0</v>
      </c>
      <c r="W279" s="70" t="e">
        <f t="shared" si="107"/>
        <v>#DIV/0!</v>
      </c>
    </row>
    <row r="280" spans="1:23" outlineLevel="1">
      <c r="A280" s="60"/>
      <c r="B280" s="72" t="s">
        <v>126</v>
      </c>
      <c r="C280" s="73">
        <v>3113</v>
      </c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0">
        <f t="shared" si="109"/>
        <v>0</v>
      </c>
      <c r="Q280" s="70" t="e">
        <f t="shared" si="108"/>
        <v>#DIV/0!</v>
      </c>
      <c r="R280" s="71" t="e">
        <f>#REF!-F280</f>
        <v>#REF!</v>
      </c>
      <c r="S280" s="71" t="e">
        <f>#REF!/F280*100</f>
        <v>#REF!</v>
      </c>
      <c r="T280" s="70" t="e">
        <f>L280-#REF!</f>
        <v>#REF!</v>
      </c>
      <c r="U280" s="70" t="e">
        <f>+L280/#REF!*100</f>
        <v>#REF!</v>
      </c>
      <c r="V280" s="70">
        <f t="shared" si="106"/>
        <v>0</v>
      </c>
      <c r="W280" s="70" t="e">
        <f t="shared" si="107"/>
        <v>#DIV/0!</v>
      </c>
    </row>
    <row r="281" spans="1:23" outlineLevel="1">
      <c r="A281" s="60"/>
      <c r="B281" s="104"/>
      <c r="C281" s="105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70">
        <f t="shared" si="109"/>
        <v>0</v>
      </c>
      <c r="Q281" s="70" t="e">
        <f t="shared" si="108"/>
        <v>#DIV/0!</v>
      </c>
      <c r="R281" s="71" t="e">
        <f>#REF!-F281</f>
        <v>#REF!</v>
      </c>
      <c r="S281" s="71" t="e">
        <f>#REF!/F281*100</f>
        <v>#REF!</v>
      </c>
      <c r="T281" s="70" t="e">
        <f>L281-#REF!</f>
        <v>#REF!</v>
      </c>
      <c r="U281" s="70" t="e">
        <f>+L281/#REF!*100</f>
        <v>#REF!</v>
      </c>
      <c r="V281" s="70">
        <f t="shared" si="106"/>
        <v>0</v>
      </c>
      <c r="W281" s="70" t="e">
        <f t="shared" si="107"/>
        <v>#DIV/0!</v>
      </c>
    </row>
    <row r="282" spans="1:23" hidden="1" outlineLevel="1">
      <c r="A282" s="60">
        <v>6</v>
      </c>
      <c r="B282" s="106" t="s">
        <v>136</v>
      </c>
      <c r="C282" s="78">
        <v>70112</v>
      </c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0">
        <f t="shared" si="109"/>
        <v>0</v>
      </c>
      <c r="Q282" s="70" t="e">
        <f t="shared" si="108"/>
        <v>#DIV/0!</v>
      </c>
      <c r="R282" s="71" t="e">
        <f>#REF!-F282</f>
        <v>#REF!</v>
      </c>
      <c r="S282" s="71" t="e">
        <f>#REF!/F282*100</f>
        <v>#REF!</v>
      </c>
      <c r="T282" s="70" t="e">
        <f>L282-#REF!</f>
        <v>#REF!</v>
      </c>
      <c r="U282" s="70" t="e">
        <f>+L282/#REF!*100</f>
        <v>#REF!</v>
      </c>
      <c r="V282" s="70">
        <f t="shared" si="106"/>
        <v>0</v>
      </c>
      <c r="W282" s="70" t="e">
        <f t="shared" si="107"/>
        <v>#DIV/0!</v>
      </c>
    </row>
    <row r="283" spans="1:23" hidden="1" outlineLevel="1">
      <c r="A283" s="60"/>
      <c r="B283" s="107" t="s">
        <v>117</v>
      </c>
      <c r="C283" s="97"/>
      <c r="D283" s="67">
        <f t="shared" ref="D283:G283" si="116">SUM(D284:D290,D295:D313)</f>
        <v>0</v>
      </c>
      <c r="E283" s="67">
        <f t="shared" si="116"/>
        <v>0</v>
      </c>
      <c r="F283" s="67">
        <f t="shared" si="116"/>
        <v>0</v>
      </c>
      <c r="G283" s="67">
        <f t="shared" si="116"/>
        <v>0</v>
      </c>
      <c r="H283" s="67">
        <f>SUM(H284:H290,H295:H313)</f>
        <v>0</v>
      </c>
      <c r="I283" s="67">
        <f>SUM(I284:I290,I295:I313)</f>
        <v>0</v>
      </c>
      <c r="J283" s="67">
        <f t="shared" ref="J283:K283" si="117">SUM(J284:J290,J295:J313)</f>
        <v>0</v>
      </c>
      <c r="K283" s="67">
        <f t="shared" si="117"/>
        <v>0</v>
      </c>
      <c r="L283" s="67">
        <f t="shared" ref="L283:O283" si="118">SUM(L284:L290,L295:L313)</f>
        <v>0</v>
      </c>
      <c r="M283" s="67">
        <f t="shared" si="118"/>
        <v>0</v>
      </c>
      <c r="N283" s="67">
        <f t="shared" si="118"/>
        <v>0</v>
      </c>
      <c r="O283" s="67">
        <f t="shared" si="118"/>
        <v>0</v>
      </c>
      <c r="P283" s="70">
        <f t="shared" si="109"/>
        <v>0</v>
      </c>
      <c r="Q283" s="70" t="e">
        <f t="shared" si="108"/>
        <v>#DIV/0!</v>
      </c>
      <c r="R283" s="71" t="e">
        <f>#REF!-F283</f>
        <v>#REF!</v>
      </c>
      <c r="S283" s="71" t="e">
        <f>#REF!/F283*100</f>
        <v>#REF!</v>
      </c>
      <c r="T283" s="70" t="e">
        <f>L283-#REF!</f>
        <v>#REF!</v>
      </c>
      <c r="U283" s="70" t="e">
        <f>+L283/#REF!*100</f>
        <v>#REF!</v>
      </c>
      <c r="V283" s="70">
        <f t="shared" si="106"/>
        <v>0</v>
      </c>
      <c r="W283" s="70" t="e">
        <f t="shared" si="107"/>
        <v>#DIV/0!</v>
      </c>
    </row>
    <row r="284" spans="1:23" ht="12.75" hidden="1" customHeight="1" outlineLevel="1">
      <c r="A284" s="60"/>
      <c r="B284" s="72" t="s">
        <v>77</v>
      </c>
      <c r="C284" s="73">
        <v>2111</v>
      </c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0">
        <f t="shared" si="109"/>
        <v>0</v>
      </c>
      <c r="Q284" s="70" t="e">
        <f t="shared" si="108"/>
        <v>#DIV/0!</v>
      </c>
      <c r="R284" s="71" t="e">
        <f>#REF!-F284</f>
        <v>#REF!</v>
      </c>
      <c r="S284" s="71" t="e">
        <f>#REF!/F284*100</f>
        <v>#REF!</v>
      </c>
      <c r="T284" s="70" t="e">
        <f>L284-#REF!</f>
        <v>#REF!</v>
      </c>
      <c r="U284" s="70" t="e">
        <f>+L284/#REF!*100</f>
        <v>#REF!</v>
      </c>
      <c r="V284" s="70">
        <f t="shared" si="106"/>
        <v>0</v>
      </c>
      <c r="W284" s="70" t="e">
        <f t="shared" si="107"/>
        <v>#DIV/0!</v>
      </c>
    </row>
    <row r="285" spans="1:23" ht="12.75" hidden="1" customHeight="1" outlineLevel="1">
      <c r="A285" s="60"/>
      <c r="B285" s="72" t="s">
        <v>118</v>
      </c>
      <c r="C285" s="73">
        <v>2121</v>
      </c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0">
        <f t="shared" si="109"/>
        <v>0</v>
      </c>
      <c r="Q285" s="70" t="e">
        <f t="shared" si="108"/>
        <v>#DIV/0!</v>
      </c>
      <c r="R285" s="71" t="e">
        <f>#REF!-F285</f>
        <v>#REF!</v>
      </c>
      <c r="S285" s="71" t="e">
        <f>#REF!/F285*100</f>
        <v>#REF!</v>
      </c>
      <c r="T285" s="70" t="e">
        <f>L285-#REF!</f>
        <v>#REF!</v>
      </c>
      <c r="U285" s="70" t="e">
        <f>+L285/#REF!*100</f>
        <v>#REF!</v>
      </c>
      <c r="V285" s="70">
        <f t="shared" si="106"/>
        <v>0</v>
      </c>
      <c r="W285" s="70" t="e">
        <f t="shared" si="107"/>
        <v>#DIV/0!</v>
      </c>
    </row>
    <row r="286" spans="1:23" ht="12.75" hidden="1" customHeight="1" outlineLevel="1">
      <c r="A286" s="60"/>
      <c r="B286" s="101" t="s">
        <v>79</v>
      </c>
      <c r="C286" s="73">
        <v>2211</v>
      </c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0">
        <f t="shared" si="109"/>
        <v>0</v>
      </c>
      <c r="Q286" s="70" t="e">
        <f t="shared" si="108"/>
        <v>#DIV/0!</v>
      </c>
      <c r="R286" s="71" t="e">
        <f>#REF!-F286</f>
        <v>#REF!</v>
      </c>
      <c r="S286" s="71" t="e">
        <f>#REF!/F286*100</f>
        <v>#REF!</v>
      </c>
      <c r="T286" s="70" t="e">
        <f>L286-#REF!</f>
        <v>#REF!</v>
      </c>
      <c r="U286" s="70" t="e">
        <f>+L286/#REF!*100</f>
        <v>#REF!</v>
      </c>
      <c r="V286" s="70">
        <f t="shared" si="106"/>
        <v>0</v>
      </c>
      <c r="W286" s="70" t="e">
        <f t="shared" si="107"/>
        <v>#DIV/0!</v>
      </c>
    </row>
    <row r="287" spans="1:23" ht="13.5" hidden="1" customHeight="1" outlineLevel="1">
      <c r="A287" s="60"/>
      <c r="B287" s="76" t="s">
        <v>80</v>
      </c>
      <c r="C287" s="73">
        <v>2212</v>
      </c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0">
        <f t="shared" si="109"/>
        <v>0</v>
      </c>
      <c r="Q287" s="70" t="e">
        <f t="shared" si="108"/>
        <v>#DIV/0!</v>
      </c>
      <c r="R287" s="71" t="e">
        <f>#REF!-F287</f>
        <v>#REF!</v>
      </c>
      <c r="S287" s="71" t="e">
        <f>#REF!/F287*100</f>
        <v>#REF!</v>
      </c>
      <c r="T287" s="70" t="e">
        <f>L287-#REF!</f>
        <v>#REF!</v>
      </c>
      <c r="U287" s="70" t="e">
        <f>+L287/#REF!*100</f>
        <v>#REF!</v>
      </c>
      <c r="V287" s="70">
        <f t="shared" si="106"/>
        <v>0</v>
      </c>
      <c r="W287" s="70" t="e">
        <f t="shared" si="107"/>
        <v>#DIV/0!</v>
      </c>
    </row>
    <row r="288" spans="1:23" ht="13.5" hidden="1" customHeight="1" outlineLevel="1">
      <c r="A288" s="60"/>
      <c r="B288" s="72" t="s">
        <v>81</v>
      </c>
      <c r="C288" s="73">
        <v>2213</v>
      </c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0">
        <f t="shared" si="109"/>
        <v>0</v>
      </c>
      <c r="Q288" s="70" t="e">
        <f t="shared" si="108"/>
        <v>#DIV/0!</v>
      </c>
      <c r="R288" s="71" t="e">
        <f>#REF!-F288</f>
        <v>#REF!</v>
      </c>
      <c r="S288" s="71" t="e">
        <f>#REF!/F288*100</f>
        <v>#REF!</v>
      </c>
      <c r="T288" s="70" t="e">
        <f>L288-#REF!</f>
        <v>#REF!</v>
      </c>
      <c r="U288" s="70" t="e">
        <f>+L288/#REF!*100</f>
        <v>#REF!</v>
      </c>
      <c r="V288" s="70">
        <f t="shared" si="106"/>
        <v>0</v>
      </c>
      <c r="W288" s="70" t="e">
        <f t="shared" si="107"/>
        <v>#DIV/0!</v>
      </c>
    </row>
    <row r="289" spans="1:23" ht="13.5" hidden="1" customHeight="1" outlineLevel="1">
      <c r="A289" s="60"/>
      <c r="B289" s="72" t="s">
        <v>82</v>
      </c>
      <c r="C289" s="73">
        <v>2214</v>
      </c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0">
        <f t="shared" si="109"/>
        <v>0</v>
      </c>
      <c r="Q289" s="70" t="e">
        <f t="shared" si="108"/>
        <v>#DIV/0!</v>
      </c>
      <c r="R289" s="71" t="e">
        <f>#REF!-F289</f>
        <v>#REF!</v>
      </c>
      <c r="S289" s="71" t="e">
        <f>#REF!/F289*100</f>
        <v>#REF!</v>
      </c>
      <c r="T289" s="70" t="e">
        <f>L289-#REF!</f>
        <v>#REF!</v>
      </c>
      <c r="U289" s="70" t="e">
        <f>+L289/#REF!*100</f>
        <v>#REF!</v>
      </c>
      <c r="V289" s="70">
        <f t="shared" si="106"/>
        <v>0</v>
      </c>
      <c r="W289" s="70" t="e">
        <f t="shared" si="107"/>
        <v>#DIV/0!</v>
      </c>
    </row>
    <row r="290" spans="1:23" hidden="1" outlineLevel="1">
      <c r="A290" s="60"/>
      <c r="B290" s="83" t="s">
        <v>83</v>
      </c>
      <c r="C290" s="78">
        <v>2215</v>
      </c>
      <c r="D290" s="79">
        <f t="shared" ref="D290:G290" si="119">D291+D292+D293+D294</f>
        <v>0</v>
      </c>
      <c r="E290" s="79">
        <f t="shared" si="119"/>
        <v>0</v>
      </c>
      <c r="F290" s="79">
        <f t="shared" si="119"/>
        <v>0</v>
      </c>
      <c r="G290" s="79">
        <f t="shared" si="119"/>
        <v>0</v>
      </c>
      <c r="H290" s="79">
        <f>H291+H292+H293+H294</f>
        <v>0</v>
      </c>
      <c r="I290" s="79">
        <f>I291+I292+I293+I294</f>
        <v>0</v>
      </c>
      <c r="J290" s="79">
        <f t="shared" ref="J290:K290" si="120">J291+J292+J293+J294</f>
        <v>0</v>
      </c>
      <c r="K290" s="79">
        <f t="shared" si="120"/>
        <v>0</v>
      </c>
      <c r="L290" s="79">
        <f t="shared" ref="L290:O290" si="121">L291+L292+L293+L294</f>
        <v>0</v>
      </c>
      <c r="M290" s="79">
        <f t="shared" si="121"/>
        <v>0</v>
      </c>
      <c r="N290" s="79">
        <f t="shared" si="121"/>
        <v>0</v>
      </c>
      <c r="O290" s="79">
        <f t="shared" si="121"/>
        <v>0</v>
      </c>
      <c r="P290" s="70">
        <f t="shared" si="109"/>
        <v>0</v>
      </c>
      <c r="Q290" s="70" t="e">
        <f t="shared" si="108"/>
        <v>#DIV/0!</v>
      </c>
      <c r="R290" s="71" t="e">
        <f>#REF!-F290</f>
        <v>#REF!</v>
      </c>
      <c r="S290" s="71" t="e">
        <f>#REF!/F290*100</f>
        <v>#REF!</v>
      </c>
      <c r="T290" s="70" t="e">
        <f>L290-#REF!</f>
        <v>#REF!</v>
      </c>
      <c r="U290" s="70" t="e">
        <f>+L290/#REF!*100</f>
        <v>#REF!</v>
      </c>
      <c r="V290" s="70">
        <f t="shared" si="106"/>
        <v>0</v>
      </c>
      <c r="W290" s="70" t="e">
        <f t="shared" si="107"/>
        <v>#DIV/0!</v>
      </c>
    </row>
    <row r="291" spans="1:23" ht="13.5" hidden="1" customHeight="1" outlineLevel="1">
      <c r="A291" s="60"/>
      <c r="B291" s="80" t="s">
        <v>119</v>
      </c>
      <c r="C291" s="73">
        <v>22151</v>
      </c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0">
        <f t="shared" si="109"/>
        <v>0</v>
      </c>
      <c r="Q291" s="70" t="e">
        <f t="shared" si="108"/>
        <v>#DIV/0!</v>
      </c>
      <c r="R291" s="71" t="e">
        <f>#REF!-F291</f>
        <v>#REF!</v>
      </c>
      <c r="S291" s="71" t="e">
        <f>#REF!/F291*100</f>
        <v>#REF!</v>
      </c>
      <c r="T291" s="70" t="e">
        <f>L291-#REF!</f>
        <v>#REF!</v>
      </c>
      <c r="U291" s="70" t="e">
        <f>+L291/#REF!*100</f>
        <v>#REF!</v>
      </c>
      <c r="V291" s="70">
        <f t="shared" si="106"/>
        <v>0</v>
      </c>
      <c r="W291" s="70" t="e">
        <f t="shared" si="107"/>
        <v>#DIV/0!</v>
      </c>
    </row>
    <row r="292" spans="1:23" ht="13.5" hidden="1" customHeight="1" outlineLevel="1">
      <c r="A292" s="60"/>
      <c r="B292" s="80" t="s">
        <v>120</v>
      </c>
      <c r="C292" s="73">
        <v>22152</v>
      </c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0">
        <f t="shared" si="109"/>
        <v>0</v>
      </c>
      <c r="Q292" s="70" t="e">
        <f t="shared" si="108"/>
        <v>#DIV/0!</v>
      </c>
      <c r="R292" s="71" t="e">
        <f>#REF!-F292</f>
        <v>#REF!</v>
      </c>
      <c r="S292" s="71" t="e">
        <f>#REF!/F292*100</f>
        <v>#REF!</v>
      </c>
      <c r="T292" s="70" t="e">
        <f>L292-#REF!</f>
        <v>#REF!</v>
      </c>
      <c r="U292" s="70" t="e">
        <f>+L292/#REF!*100</f>
        <v>#REF!</v>
      </c>
      <c r="V292" s="70">
        <f t="shared" si="106"/>
        <v>0</v>
      </c>
      <c r="W292" s="70" t="e">
        <f t="shared" si="107"/>
        <v>#DIV/0!</v>
      </c>
    </row>
    <row r="293" spans="1:23" ht="13.5" hidden="1" customHeight="1" outlineLevel="1">
      <c r="A293" s="60"/>
      <c r="B293" s="80" t="s">
        <v>86</v>
      </c>
      <c r="C293" s="73">
        <v>22153</v>
      </c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0">
        <f t="shared" si="109"/>
        <v>0</v>
      </c>
      <c r="Q293" s="70" t="e">
        <f t="shared" si="108"/>
        <v>#DIV/0!</v>
      </c>
      <c r="R293" s="71" t="e">
        <f>#REF!-F293</f>
        <v>#REF!</v>
      </c>
      <c r="S293" s="71" t="e">
        <f>#REF!/F293*100</f>
        <v>#REF!</v>
      </c>
      <c r="T293" s="70" t="e">
        <f>L293-#REF!</f>
        <v>#REF!</v>
      </c>
      <c r="U293" s="70" t="e">
        <f>+L293/#REF!*100</f>
        <v>#REF!</v>
      </c>
      <c r="V293" s="70">
        <f t="shared" si="106"/>
        <v>0</v>
      </c>
      <c r="W293" s="70" t="e">
        <f t="shared" si="107"/>
        <v>#DIV/0!</v>
      </c>
    </row>
    <row r="294" spans="1:23" hidden="1" outlineLevel="1">
      <c r="A294" s="60"/>
      <c r="B294" s="80" t="s">
        <v>121</v>
      </c>
      <c r="C294" s="73">
        <v>22154</v>
      </c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0">
        <f t="shared" si="109"/>
        <v>0</v>
      </c>
      <c r="Q294" s="70" t="e">
        <f t="shared" si="108"/>
        <v>#DIV/0!</v>
      </c>
      <c r="R294" s="71" t="e">
        <f>#REF!-F294</f>
        <v>#REF!</v>
      </c>
      <c r="S294" s="71" t="e">
        <f>#REF!/F294*100</f>
        <v>#REF!</v>
      </c>
      <c r="T294" s="70" t="e">
        <f>L294-#REF!</f>
        <v>#REF!</v>
      </c>
      <c r="U294" s="70" t="e">
        <f>+L294/#REF!*100</f>
        <v>#REF!</v>
      </c>
      <c r="V294" s="70">
        <f t="shared" si="106"/>
        <v>0</v>
      </c>
      <c r="W294" s="70" t="e">
        <f t="shared" si="107"/>
        <v>#DIV/0!</v>
      </c>
    </row>
    <row r="295" spans="1:23" hidden="1" outlineLevel="1">
      <c r="A295" s="60"/>
      <c r="B295" s="76" t="s">
        <v>88</v>
      </c>
      <c r="C295" s="73">
        <v>2217</v>
      </c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0">
        <f t="shared" si="109"/>
        <v>0</v>
      </c>
      <c r="Q295" s="70" t="e">
        <f t="shared" si="108"/>
        <v>#DIV/0!</v>
      </c>
      <c r="R295" s="71" t="e">
        <f>#REF!-F295</f>
        <v>#REF!</v>
      </c>
      <c r="S295" s="71" t="e">
        <f>#REF!/F295*100</f>
        <v>#REF!</v>
      </c>
      <c r="T295" s="70" t="e">
        <f>L295-#REF!</f>
        <v>#REF!</v>
      </c>
      <c r="U295" s="70" t="e">
        <f>+L295/#REF!*100</f>
        <v>#REF!</v>
      </c>
      <c r="V295" s="70">
        <f t="shared" si="106"/>
        <v>0</v>
      </c>
      <c r="W295" s="70" t="e">
        <f t="shared" si="107"/>
        <v>#DIV/0!</v>
      </c>
    </row>
    <row r="296" spans="1:23" hidden="1" outlineLevel="1">
      <c r="A296" s="60"/>
      <c r="B296" s="72" t="s">
        <v>89</v>
      </c>
      <c r="C296" s="73">
        <v>2218</v>
      </c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0">
        <f t="shared" si="109"/>
        <v>0</v>
      </c>
      <c r="Q296" s="70" t="e">
        <f t="shared" si="108"/>
        <v>#DIV/0!</v>
      </c>
      <c r="R296" s="71" t="e">
        <f>#REF!-F296</f>
        <v>#REF!</v>
      </c>
      <c r="S296" s="71" t="e">
        <f>#REF!/F296*100</f>
        <v>#REF!</v>
      </c>
      <c r="T296" s="70" t="e">
        <f>L296-#REF!</f>
        <v>#REF!</v>
      </c>
      <c r="U296" s="70" t="e">
        <f>+L296/#REF!*100</f>
        <v>#REF!</v>
      </c>
      <c r="V296" s="70">
        <f t="shared" si="106"/>
        <v>0</v>
      </c>
      <c r="W296" s="70" t="e">
        <f t="shared" si="107"/>
        <v>#DIV/0!</v>
      </c>
    </row>
    <row r="297" spans="1:23" hidden="1" outlineLevel="1">
      <c r="A297" s="60"/>
      <c r="B297" s="72" t="s">
        <v>122</v>
      </c>
      <c r="C297" s="73">
        <v>2221</v>
      </c>
      <c r="D297" s="99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0">
        <f t="shared" si="109"/>
        <v>0</v>
      </c>
      <c r="Q297" s="70" t="e">
        <f t="shared" si="108"/>
        <v>#DIV/0!</v>
      </c>
      <c r="R297" s="71" t="e">
        <f>#REF!-F297</f>
        <v>#REF!</v>
      </c>
      <c r="S297" s="71" t="e">
        <f>#REF!/F297*100</f>
        <v>#REF!</v>
      </c>
      <c r="T297" s="70" t="e">
        <f>L297-#REF!</f>
        <v>#REF!</v>
      </c>
      <c r="U297" s="70" t="e">
        <f>+L297/#REF!*100</f>
        <v>#REF!</v>
      </c>
      <c r="V297" s="70">
        <f t="shared" si="106"/>
        <v>0</v>
      </c>
      <c r="W297" s="70" t="e">
        <f t="shared" si="107"/>
        <v>#DIV/0!</v>
      </c>
    </row>
    <row r="298" spans="1:23" ht="25.5" hidden="1" outlineLevel="1">
      <c r="A298" s="60"/>
      <c r="B298" s="81" t="s">
        <v>91</v>
      </c>
      <c r="C298" s="73">
        <v>2222</v>
      </c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0">
        <f t="shared" si="109"/>
        <v>0</v>
      </c>
      <c r="Q298" s="70" t="e">
        <f t="shared" si="108"/>
        <v>#DIV/0!</v>
      </c>
      <c r="R298" s="71" t="e">
        <f>#REF!-F298</f>
        <v>#REF!</v>
      </c>
      <c r="S298" s="71" t="e">
        <f>#REF!/F298*100</f>
        <v>#REF!</v>
      </c>
      <c r="T298" s="70" t="e">
        <f>L298-#REF!</f>
        <v>#REF!</v>
      </c>
      <c r="U298" s="70" t="e">
        <f>+L298/#REF!*100</f>
        <v>#REF!</v>
      </c>
      <c r="V298" s="70">
        <f t="shared" si="106"/>
        <v>0</v>
      </c>
      <c r="W298" s="70" t="e">
        <f t="shared" si="107"/>
        <v>#DIV/0!</v>
      </c>
    </row>
    <row r="299" spans="1:23" hidden="1" outlineLevel="1">
      <c r="A299" s="60"/>
      <c r="B299" s="81" t="s">
        <v>128</v>
      </c>
      <c r="C299" s="73">
        <v>2224</v>
      </c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0">
        <f t="shared" si="109"/>
        <v>0</v>
      </c>
      <c r="Q299" s="70" t="e">
        <f t="shared" si="108"/>
        <v>#DIV/0!</v>
      </c>
      <c r="R299" s="71" t="e">
        <f>#REF!-F299</f>
        <v>#REF!</v>
      </c>
      <c r="S299" s="71" t="e">
        <f>#REF!/F299*100</f>
        <v>#REF!</v>
      </c>
      <c r="T299" s="70" t="e">
        <f>L299-#REF!</f>
        <v>#REF!</v>
      </c>
      <c r="U299" s="70" t="e">
        <f>+L299/#REF!*100</f>
        <v>#REF!</v>
      </c>
      <c r="V299" s="70">
        <f t="shared" si="106"/>
        <v>0</v>
      </c>
      <c r="W299" s="70" t="e">
        <f t="shared" si="107"/>
        <v>#DIV/0!</v>
      </c>
    </row>
    <row r="300" spans="1:23" ht="13.5" hidden="1" customHeight="1" outlineLevel="1">
      <c r="A300" s="60"/>
      <c r="B300" s="81" t="s">
        <v>123</v>
      </c>
      <c r="C300" s="73">
        <v>2225</v>
      </c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0">
        <f t="shared" si="109"/>
        <v>0</v>
      </c>
      <c r="Q300" s="70" t="e">
        <f t="shared" si="108"/>
        <v>#DIV/0!</v>
      </c>
      <c r="R300" s="71" t="e">
        <f>#REF!-F300</f>
        <v>#REF!</v>
      </c>
      <c r="S300" s="71" t="e">
        <f>#REF!/F300*100</f>
        <v>#REF!</v>
      </c>
      <c r="T300" s="70" t="e">
        <f>L300-#REF!</f>
        <v>#REF!</v>
      </c>
      <c r="U300" s="70" t="e">
        <f>+L300/#REF!*100</f>
        <v>#REF!</v>
      </c>
      <c r="V300" s="70">
        <f t="shared" si="106"/>
        <v>0</v>
      </c>
      <c r="W300" s="70" t="e">
        <f t="shared" si="107"/>
        <v>#DIV/0!</v>
      </c>
    </row>
    <row r="301" spans="1:23" ht="13.5" hidden="1" customHeight="1" outlineLevel="1">
      <c r="A301" s="60"/>
      <c r="B301" s="81" t="s">
        <v>124</v>
      </c>
      <c r="C301" s="73">
        <v>2231</v>
      </c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0">
        <f t="shared" si="109"/>
        <v>0</v>
      </c>
      <c r="Q301" s="70" t="e">
        <f t="shared" si="108"/>
        <v>#DIV/0!</v>
      </c>
      <c r="R301" s="71" t="e">
        <f>#REF!-F301</f>
        <v>#REF!</v>
      </c>
      <c r="S301" s="71" t="e">
        <f>#REF!/F301*100</f>
        <v>#REF!</v>
      </c>
      <c r="T301" s="70" t="e">
        <f>L301-#REF!</f>
        <v>#REF!</v>
      </c>
      <c r="U301" s="70" t="e">
        <f>+L301/#REF!*100</f>
        <v>#REF!</v>
      </c>
      <c r="V301" s="70">
        <f t="shared" si="106"/>
        <v>0</v>
      </c>
      <c r="W301" s="70" t="e">
        <f t="shared" si="107"/>
        <v>#DIV/0!</v>
      </c>
    </row>
    <row r="302" spans="1:23" ht="13.5" hidden="1" customHeight="1" outlineLevel="1">
      <c r="A302" s="60"/>
      <c r="B302" s="81" t="s">
        <v>96</v>
      </c>
      <c r="C302" s="73">
        <v>22311100</v>
      </c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0">
        <f t="shared" si="109"/>
        <v>0</v>
      </c>
      <c r="Q302" s="70" t="e">
        <f t="shared" si="108"/>
        <v>#DIV/0!</v>
      </c>
      <c r="R302" s="71" t="e">
        <f>#REF!-F302</f>
        <v>#REF!</v>
      </c>
      <c r="S302" s="71" t="e">
        <f>#REF!/F302*100</f>
        <v>#REF!</v>
      </c>
      <c r="T302" s="70" t="e">
        <f>L302-#REF!</f>
        <v>#REF!</v>
      </c>
      <c r="U302" s="70" t="e">
        <f>+L302/#REF!*100</f>
        <v>#REF!</v>
      </c>
      <c r="V302" s="70">
        <f t="shared" si="106"/>
        <v>0</v>
      </c>
      <c r="W302" s="70" t="e">
        <f t="shared" si="107"/>
        <v>#DIV/0!</v>
      </c>
    </row>
    <row r="303" spans="1:23" ht="13.5" hidden="1" customHeight="1" outlineLevel="1">
      <c r="A303" s="60"/>
      <c r="B303" s="81" t="s">
        <v>97</v>
      </c>
      <c r="C303" s="73">
        <v>22311200</v>
      </c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0">
        <f t="shared" si="109"/>
        <v>0</v>
      </c>
      <c r="Q303" s="70" t="e">
        <f t="shared" si="108"/>
        <v>#DIV/0!</v>
      </c>
      <c r="R303" s="71" t="e">
        <f>#REF!-F303</f>
        <v>#REF!</v>
      </c>
      <c r="S303" s="71" t="e">
        <f>#REF!/F303*100</f>
        <v>#REF!</v>
      </c>
      <c r="T303" s="70" t="e">
        <f>L303-#REF!</f>
        <v>#REF!</v>
      </c>
      <c r="U303" s="70" t="e">
        <f>+L303/#REF!*100</f>
        <v>#REF!</v>
      </c>
      <c r="V303" s="70">
        <f t="shared" si="106"/>
        <v>0</v>
      </c>
      <c r="W303" s="70" t="e">
        <f t="shared" si="107"/>
        <v>#DIV/0!</v>
      </c>
    </row>
    <row r="304" spans="1:23" ht="13.5" hidden="1" customHeight="1" outlineLevel="1">
      <c r="A304" s="60"/>
      <c r="B304" s="81" t="s">
        <v>98</v>
      </c>
      <c r="C304" s="73">
        <v>22311300</v>
      </c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0">
        <f t="shared" si="109"/>
        <v>0</v>
      </c>
      <c r="Q304" s="70" t="e">
        <f t="shared" si="108"/>
        <v>#DIV/0!</v>
      </c>
      <c r="R304" s="71" t="e">
        <f>#REF!-F304</f>
        <v>#REF!</v>
      </c>
      <c r="S304" s="71" t="e">
        <f>#REF!/F304*100</f>
        <v>#REF!</v>
      </c>
      <c r="T304" s="70" t="e">
        <f>L304-#REF!</f>
        <v>#REF!</v>
      </c>
      <c r="U304" s="70" t="e">
        <f>+L304/#REF!*100</f>
        <v>#REF!</v>
      </c>
      <c r="V304" s="70">
        <f t="shared" si="106"/>
        <v>0</v>
      </c>
      <c r="W304" s="70" t="e">
        <f t="shared" si="107"/>
        <v>#DIV/0!</v>
      </c>
    </row>
    <row r="305" spans="1:23" ht="13.5" hidden="1" customHeight="1" outlineLevel="1">
      <c r="A305" s="60"/>
      <c r="B305" s="81" t="s">
        <v>99</v>
      </c>
      <c r="C305" s="73">
        <v>22311400</v>
      </c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0">
        <f t="shared" si="109"/>
        <v>0</v>
      </c>
      <c r="Q305" s="70" t="e">
        <f t="shared" si="108"/>
        <v>#DIV/0!</v>
      </c>
      <c r="R305" s="71" t="e">
        <f>#REF!-F305</f>
        <v>#REF!</v>
      </c>
      <c r="S305" s="71" t="e">
        <f>#REF!/F305*100</f>
        <v>#REF!</v>
      </c>
      <c r="T305" s="70" t="e">
        <f>L305-#REF!</f>
        <v>#REF!</v>
      </c>
      <c r="U305" s="70" t="e">
        <f>+L305/#REF!*100</f>
        <v>#REF!</v>
      </c>
      <c r="V305" s="70">
        <f t="shared" si="106"/>
        <v>0</v>
      </c>
      <c r="W305" s="70" t="e">
        <f t="shared" si="107"/>
        <v>#DIV/0!</v>
      </c>
    </row>
    <row r="306" spans="1:23" ht="13.5" hidden="1" customHeight="1" outlineLevel="1">
      <c r="A306" s="60"/>
      <c r="B306" s="81" t="s">
        <v>100</v>
      </c>
      <c r="C306" s="73">
        <v>2235</v>
      </c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0">
        <f t="shared" si="109"/>
        <v>0</v>
      </c>
      <c r="Q306" s="70" t="e">
        <f t="shared" si="108"/>
        <v>#DIV/0!</v>
      </c>
      <c r="R306" s="71" t="e">
        <f>#REF!-F306</f>
        <v>#REF!</v>
      </c>
      <c r="S306" s="71" t="e">
        <f>#REF!/F306*100</f>
        <v>#REF!</v>
      </c>
      <c r="T306" s="70" t="e">
        <f>L306-#REF!</f>
        <v>#REF!</v>
      </c>
      <c r="U306" s="70" t="e">
        <f>+L306/#REF!*100</f>
        <v>#REF!</v>
      </c>
      <c r="V306" s="70">
        <f t="shared" si="106"/>
        <v>0</v>
      </c>
      <c r="W306" s="70" t="e">
        <f t="shared" si="107"/>
        <v>#DIV/0!</v>
      </c>
    </row>
    <row r="307" spans="1:23" ht="13.5" hidden="1" customHeight="1" outlineLevel="1">
      <c r="A307" s="60"/>
      <c r="B307" s="72" t="s">
        <v>101</v>
      </c>
      <c r="C307" s="73">
        <v>2511</v>
      </c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0">
        <f t="shared" si="109"/>
        <v>0</v>
      </c>
      <c r="Q307" s="70" t="e">
        <f t="shared" si="108"/>
        <v>#DIV/0!</v>
      </c>
      <c r="R307" s="71" t="e">
        <f>#REF!-F307</f>
        <v>#REF!</v>
      </c>
      <c r="S307" s="71" t="e">
        <f>#REF!/F307*100</f>
        <v>#REF!</v>
      </c>
      <c r="T307" s="70" t="e">
        <f>L307-#REF!</f>
        <v>#REF!</v>
      </c>
      <c r="U307" s="70" t="e">
        <f>+L307/#REF!*100</f>
        <v>#REF!</v>
      </c>
      <c r="V307" s="70">
        <f t="shared" si="106"/>
        <v>0</v>
      </c>
      <c r="W307" s="70" t="e">
        <f t="shared" si="107"/>
        <v>#DIV/0!</v>
      </c>
    </row>
    <row r="308" spans="1:23" ht="13.5" hidden="1" customHeight="1" outlineLevel="1">
      <c r="A308" s="60"/>
      <c r="B308" s="72" t="s">
        <v>102</v>
      </c>
      <c r="C308" s="73">
        <v>2512</v>
      </c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0">
        <f t="shared" si="109"/>
        <v>0</v>
      </c>
      <c r="Q308" s="70" t="e">
        <f t="shared" si="108"/>
        <v>#DIV/0!</v>
      </c>
      <c r="R308" s="71" t="e">
        <f>#REF!-F308</f>
        <v>#REF!</v>
      </c>
      <c r="S308" s="71" t="e">
        <f>#REF!/F308*100</f>
        <v>#REF!</v>
      </c>
      <c r="T308" s="70" t="e">
        <f>L308-#REF!</f>
        <v>#REF!</v>
      </c>
      <c r="U308" s="70" t="e">
        <f>+L308/#REF!*100</f>
        <v>#REF!</v>
      </c>
      <c r="V308" s="70">
        <f t="shared" si="106"/>
        <v>0</v>
      </c>
      <c r="W308" s="70" t="e">
        <f t="shared" si="107"/>
        <v>#DIV/0!</v>
      </c>
    </row>
    <row r="309" spans="1:23" ht="13.5" hidden="1" customHeight="1" outlineLevel="1">
      <c r="A309" s="60"/>
      <c r="B309" s="72" t="s">
        <v>129</v>
      </c>
      <c r="C309" s="73">
        <v>2521</v>
      </c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0">
        <f t="shared" si="109"/>
        <v>0</v>
      </c>
      <c r="Q309" s="70" t="e">
        <f t="shared" si="108"/>
        <v>#DIV/0!</v>
      </c>
      <c r="R309" s="71" t="e">
        <f>#REF!-F309</f>
        <v>#REF!</v>
      </c>
      <c r="S309" s="71" t="e">
        <f>#REF!/F309*100</f>
        <v>#REF!</v>
      </c>
      <c r="T309" s="70" t="e">
        <f>L309-#REF!</f>
        <v>#REF!</v>
      </c>
      <c r="U309" s="70" t="e">
        <f>+L309/#REF!*100</f>
        <v>#REF!</v>
      </c>
      <c r="V309" s="70">
        <f t="shared" si="106"/>
        <v>0</v>
      </c>
      <c r="W309" s="70" t="e">
        <f t="shared" si="107"/>
        <v>#DIV/0!</v>
      </c>
    </row>
    <row r="310" spans="1:23" ht="13.5" hidden="1" customHeight="1" outlineLevel="1">
      <c r="A310" s="60"/>
      <c r="B310" s="87" t="s">
        <v>104</v>
      </c>
      <c r="C310" s="73">
        <v>2721</v>
      </c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0">
        <f t="shared" si="109"/>
        <v>0</v>
      </c>
      <c r="Q310" s="70" t="e">
        <f t="shared" si="108"/>
        <v>#DIV/0!</v>
      </c>
      <c r="R310" s="71" t="e">
        <f>#REF!-F310</f>
        <v>#REF!</v>
      </c>
      <c r="S310" s="71" t="e">
        <f>#REF!/F310*100</f>
        <v>#REF!</v>
      </c>
      <c r="T310" s="70" t="e">
        <f>L310-#REF!</f>
        <v>#REF!</v>
      </c>
      <c r="U310" s="70" t="e">
        <f>+L310/#REF!*100</f>
        <v>#REF!</v>
      </c>
      <c r="V310" s="70">
        <f t="shared" si="106"/>
        <v>0</v>
      </c>
      <c r="W310" s="70" t="e">
        <f t="shared" si="107"/>
        <v>#DIV/0!</v>
      </c>
    </row>
    <row r="311" spans="1:23" ht="13.5" hidden="1" customHeight="1" outlineLevel="1">
      <c r="A311" s="60"/>
      <c r="B311" s="87" t="s">
        <v>107</v>
      </c>
      <c r="C311" s="73">
        <v>2823</v>
      </c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0">
        <f t="shared" si="109"/>
        <v>0</v>
      </c>
      <c r="Q311" s="70" t="e">
        <f t="shared" si="108"/>
        <v>#DIV/0!</v>
      </c>
      <c r="R311" s="71" t="e">
        <f>#REF!-F311</f>
        <v>#REF!</v>
      </c>
      <c r="S311" s="71" t="e">
        <f>#REF!/F311*100</f>
        <v>#REF!</v>
      </c>
      <c r="T311" s="70" t="e">
        <f>L311-#REF!</f>
        <v>#REF!</v>
      </c>
      <c r="U311" s="70" t="e">
        <f>+L311/#REF!*100</f>
        <v>#REF!</v>
      </c>
      <c r="V311" s="70">
        <f t="shared" si="106"/>
        <v>0</v>
      </c>
      <c r="W311" s="70" t="e">
        <f t="shared" si="107"/>
        <v>#DIV/0!</v>
      </c>
    </row>
    <row r="312" spans="1:23" ht="13.5" hidden="1" customHeight="1" outlineLevel="1">
      <c r="A312" s="60"/>
      <c r="B312" s="76" t="s">
        <v>108</v>
      </c>
      <c r="C312" s="73">
        <v>2824</v>
      </c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0">
        <f t="shared" si="109"/>
        <v>0</v>
      </c>
      <c r="Q312" s="70" t="e">
        <f t="shared" si="108"/>
        <v>#DIV/0!</v>
      </c>
      <c r="R312" s="71" t="e">
        <f>#REF!-F312</f>
        <v>#REF!</v>
      </c>
      <c r="S312" s="71" t="e">
        <f>#REF!/F312*100</f>
        <v>#REF!</v>
      </c>
      <c r="T312" s="70" t="e">
        <f>L312-#REF!</f>
        <v>#REF!</v>
      </c>
      <c r="U312" s="70" t="e">
        <f>+L312/#REF!*100</f>
        <v>#REF!</v>
      </c>
      <c r="V312" s="70">
        <f t="shared" si="106"/>
        <v>0</v>
      </c>
      <c r="W312" s="70" t="e">
        <f t="shared" si="107"/>
        <v>#DIV/0!</v>
      </c>
    </row>
    <row r="313" spans="1:23" hidden="1" outlineLevel="1">
      <c r="A313" s="60"/>
      <c r="B313" s="88" t="s">
        <v>109</v>
      </c>
      <c r="C313" s="73"/>
      <c r="D313" s="67">
        <f t="shared" ref="D313:G313" si="122">SUM(D314:D316)</f>
        <v>0</v>
      </c>
      <c r="E313" s="67">
        <f t="shared" si="122"/>
        <v>0</v>
      </c>
      <c r="F313" s="67">
        <f t="shared" si="122"/>
        <v>0</v>
      </c>
      <c r="G313" s="67">
        <f t="shared" si="122"/>
        <v>0</v>
      </c>
      <c r="H313" s="67">
        <f>SUM(H314:H316)</f>
        <v>0</v>
      </c>
      <c r="I313" s="67">
        <f>SUM(I314:I316)</f>
        <v>0</v>
      </c>
      <c r="J313" s="67">
        <f t="shared" ref="J313:K313" si="123">SUM(J314:J316)</f>
        <v>0</v>
      </c>
      <c r="K313" s="67">
        <f t="shared" si="123"/>
        <v>0</v>
      </c>
      <c r="L313" s="67">
        <f t="shared" ref="L313:N313" si="124">SUM(L314:L316)</f>
        <v>0</v>
      </c>
      <c r="M313" s="67">
        <f t="shared" ref="M313" si="125">SUM(M314:M316)</f>
        <v>0</v>
      </c>
      <c r="N313" s="67">
        <f t="shared" si="124"/>
        <v>0</v>
      </c>
      <c r="O313" s="67">
        <f t="shared" ref="O313" si="126">SUM(O314:O316)</f>
        <v>0</v>
      </c>
      <c r="P313" s="70">
        <f t="shared" si="109"/>
        <v>0</v>
      </c>
      <c r="Q313" s="70" t="e">
        <f t="shared" si="108"/>
        <v>#DIV/0!</v>
      </c>
      <c r="R313" s="71" t="e">
        <f>#REF!-F313</f>
        <v>#REF!</v>
      </c>
      <c r="S313" s="71" t="e">
        <f>#REF!/F313*100</f>
        <v>#REF!</v>
      </c>
      <c r="T313" s="70" t="e">
        <f>L313-#REF!</f>
        <v>#REF!</v>
      </c>
      <c r="U313" s="70" t="e">
        <f>+L313/#REF!*100</f>
        <v>#REF!</v>
      </c>
      <c r="V313" s="70">
        <f t="shared" si="106"/>
        <v>0</v>
      </c>
      <c r="W313" s="70" t="e">
        <f t="shared" si="107"/>
        <v>#DIV/0!</v>
      </c>
    </row>
    <row r="314" spans="1:23" ht="12.75" hidden="1" customHeight="1" outlineLevel="1">
      <c r="A314" s="60"/>
      <c r="B314" s="72" t="s">
        <v>110</v>
      </c>
      <c r="C314" s="73">
        <v>3111</v>
      </c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0">
        <f t="shared" si="109"/>
        <v>0</v>
      </c>
      <c r="Q314" s="70" t="e">
        <f t="shared" si="108"/>
        <v>#DIV/0!</v>
      </c>
      <c r="R314" s="71" t="e">
        <f>#REF!-F314</f>
        <v>#REF!</v>
      </c>
      <c r="S314" s="71" t="e">
        <f>#REF!/F314*100</f>
        <v>#REF!</v>
      </c>
      <c r="T314" s="70" t="e">
        <f>L314-#REF!</f>
        <v>#REF!</v>
      </c>
      <c r="U314" s="70" t="e">
        <f>+L314/#REF!*100</f>
        <v>#REF!</v>
      </c>
      <c r="V314" s="70">
        <f t="shared" si="106"/>
        <v>0</v>
      </c>
      <c r="W314" s="70" t="e">
        <f t="shared" si="107"/>
        <v>#DIV/0!</v>
      </c>
    </row>
    <row r="315" spans="1:23" ht="12.75" hidden="1" customHeight="1" outlineLevel="1">
      <c r="A315" s="60"/>
      <c r="B315" s="72" t="s">
        <v>111</v>
      </c>
      <c r="C315" s="73">
        <v>3112</v>
      </c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0">
        <f t="shared" si="109"/>
        <v>0</v>
      </c>
      <c r="Q315" s="70" t="e">
        <f t="shared" si="108"/>
        <v>#DIV/0!</v>
      </c>
      <c r="R315" s="71" t="e">
        <f>#REF!-F315</f>
        <v>#REF!</v>
      </c>
      <c r="S315" s="71" t="e">
        <f>#REF!/F315*100</f>
        <v>#REF!</v>
      </c>
      <c r="T315" s="70" t="e">
        <f>L315-#REF!</f>
        <v>#REF!</v>
      </c>
      <c r="U315" s="70" t="e">
        <f>+L315/#REF!*100</f>
        <v>#REF!</v>
      </c>
      <c r="V315" s="70">
        <f t="shared" si="106"/>
        <v>0</v>
      </c>
      <c r="W315" s="70" t="e">
        <f t="shared" si="107"/>
        <v>#DIV/0!</v>
      </c>
    </row>
    <row r="316" spans="1:23" ht="12.75" hidden="1" customHeight="1" outlineLevel="1">
      <c r="A316" s="60"/>
      <c r="B316" s="72" t="s">
        <v>126</v>
      </c>
      <c r="C316" s="73">
        <v>3113</v>
      </c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0">
        <f t="shared" si="109"/>
        <v>0</v>
      </c>
      <c r="Q316" s="70" t="e">
        <f t="shared" si="108"/>
        <v>#DIV/0!</v>
      </c>
      <c r="R316" s="71" t="e">
        <f>#REF!-F316</f>
        <v>#REF!</v>
      </c>
      <c r="S316" s="71" t="e">
        <f>#REF!/F316*100</f>
        <v>#REF!</v>
      </c>
      <c r="T316" s="70" t="e">
        <f>L316-#REF!</f>
        <v>#REF!</v>
      </c>
      <c r="U316" s="70" t="e">
        <f>+L316/#REF!*100</f>
        <v>#REF!</v>
      </c>
      <c r="V316" s="70">
        <f t="shared" ref="V316:V379" si="127">N316-L316</f>
        <v>0</v>
      </c>
      <c r="W316" s="70" t="e">
        <f t="shared" ref="W316:W379" si="128">+N316/L316*100</f>
        <v>#DIV/0!</v>
      </c>
    </row>
    <row r="317" spans="1:23" ht="12.75" hidden="1" customHeight="1" outlineLevel="1">
      <c r="A317" s="60"/>
      <c r="B317" s="72"/>
      <c r="C317" s="73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0">
        <f t="shared" si="109"/>
        <v>0</v>
      </c>
      <c r="Q317" s="70" t="e">
        <f t="shared" ref="Q317:Q380" si="129">+F317/D317*100</f>
        <v>#DIV/0!</v>
      </c>
      <c r="R317" s="71" t="e">
        <f>#REF!-F317</f>
        <v>#REF!</v>
      </c>
      <c r="S317" s="71" t="e">
        <f>#REF!/F317*100</f>
        <v>#REF!</v>
      </c>
      <c r="T317" s="70" t="e">
        <f>L317-#REF!</f>
        <v>#REF!</v>
      </c>
      <c r="U317" s="70" t="e">
        <f>+L317/#REF!*100</f>
        <v>#REF!</v>
      </c>
      <c r="V317" s="70">
        <f t="shared" si="127"/>
        <v>0</v>
      </c>
      <c r="W317" s="70" t="e">
        <f t="shared" si="128"/>
        <v>#DIV/0!</v>
      </c>
    </row>
    <row r="318" spans="1:23" ht="12.75" hidden="1" customHeight="1" outlineLevel="1">
      <c r="A318" s="60"/>
      <c r="B318" s="106"/>
      <c r="C318" s="78">
        <v>70133</v>
      </c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0">
        <f t="shared" ref="P318:P381" si="130">F318-D318</f>
        <v>0</v>
      </c>
      <c r="Q318" s="70" t="e">
        <f t="shared" si="129"/>
        <v>#DIV/0!</v>
      </c>
      <c r="R318" s="71" t="e">
        <f>#REF!-F318</f>
        <v>#REF!</v>
      </c>
      <c r="S318" s="71" t="e">
        <f>#REF!/F318*100</f>
        <v>#REF!</v>
      </c>
      <c r="T318" s="70" t="e">
        <f>L318-#REF!</f>
        <v>#REF!</v>
      </c>
      <c r="U318" s="70" t="e">
        <f>+L318/#REF!*100</f>
        <v>#REF!</v>
      </c>
      <c r="V318" s="70">
        <f t="shared" si="127"/>
        <v>0</v>
      </c>
      <c r="W318" s="70" t="e">
        <f t="shared" si="128"/>
        <v>#DIV/0!</v>
      </c>
    </row>
    <row r="319" spans="1:23" ht="12.75" hidden="1" customHeight="1" outlineLevel="1">
      <c r="A319" s="60"/>
      <c r="B319" s="107" t="s">
        <v>117</v>
      </c>
      <c r="C319" s="9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70">
        <f t="shared" si="130"/>
        <v>0</v>
      </c>
      <c r="Q319" s="70" t="e">
        <f t="shared" si="129"/>
        <v>#DIV/0!</v>
      </c>
      <c r="R319" s="71" t="e">
        <f>#REF!-F319</f>
        <v>#REF!</v>
      </c>
      <c r="S319" s="71" t="e">
        <f>#REF!/F319*100</f>
        <v>#REF!</v>
      </c>
      <c r="T319" s="70" t="e">
        <f>L319-#REF!</f>
        <v>#REF!</v>
      </c>
      <c r="U319" s="70" t="e">
        <f>+L319/#REF!*100</f>
        <v>#REF!</v>
      </c>
      <c r="V319" s="70">
        <f t="shared" si="127"/>
        <v>0</v>
      </c>
      <c r="W319" s="70" t="e">
        <f t="shared" si="128"/>
        <v>#DIV/0!</v>
      </c>
    </row>
    <row r="320" spans="1:23" ht="12.75" hidden="1" customHeight="1" outlineLevel="1">
      <c r="A320" s="60"/>
      <c r="B320" s="72" t="s">
        <v>77</v>
      </c>
      <c r="C320" s="73">
        <v>2111</v>
      </c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0">
        <f t="shared" si="130"/>
        <v>0</v>
      </c>
      <c r="Q320" s="70" t="e">
        <f t="shared" si="129"/>
        <v>#DIV/0!</v>
      </c>
      <c r="R320" s="71" t="e">
        <f>#REF!-F320</f>
        <v>#REF!</v>
      </c>
      <c r="S320" s="71" t="e">
        <f>#REF!/F320*100</f>
        <v>#REF!</v>
      </c>
      <c r="T320" s="70" t="e">
        <f>L320-#REF!</f>
        <v>#REF!</v>
      </c>
      <c r="U320" s="70" t="e">
        <f>+L320/#REF!*100</f>
        <v>#REF!</v>
      </c>
      <c r="V320" s="70">
        <f t="shared" si="127"/>
        <v>0</v>
      </c>
      <c r="W320" s="70" t="e">
        <f t="shared" si="128"/>
        <v>#DIV/0!</v>
      </c>
    </row>
    <row r="321" spans="1:23" ht="12.75" hidden="1" customHeight="1" outlineLevel="1">
      <c r="A321" s="60"/>
      <c r="B321" s="72" t="s">
        <v>118</v>
      </c>
      <c r="C321" s="73">
        <v>2121</v>
      </c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0">
        <f t="shared" si="130"/>
        <v>0</v>
      </c>
      <c r="Q321" s="70" t="e">
        <f t="shared" si="129"/>
        <v>#DIV/0!</v>
      </c>
      <c r="R321" s="71" t="e">
        <f>#REF!-F321</f>
        <v>#REF!</v>
      </c>
      <c r="S321" s="71" t="e">
        <f>#REF!/F321*100</f>
        <v>#REF!</v>
      </c>
      <c r="T321" s="70" t="e">
        <f>L321-#REF!</f>
        <v>#REF!</v>
      </c>
      <c r="U321" s="70" t="e">
        <f>+L321/#REF!*100</f>
        <v>#REF!</v>
      </c>
      <c r="V321" s="70">
        <f t="shared" si="127"/>
        <v>0</v>
      </c>
      <c r="W321" s="70" t="e">
        <f t="shared" si="128"/>
        <v>#DIV/0!</v>
      </c>
    </row>
    <row r="322" spans="1:23" ht="12.75" hidden="1" customHeight="1" outlineLevel="1">
      <c r="A322" s="60"/>
      <c r="B322" s="101" t="s">
        <v>79</v>
      </c>
      <c r="C322" s="73">
        <v>2211</v>
      </c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0">
        <f t="shared" si="130"/>
        <v>0</v>
      </c>
      <c r="Q322" s="70" t="e">
        <f t="shared" si="129"/>
        <v>#DIV/0!</v>
      </c>
      <c r="R322" s="71" t="e">
        <f>#REF!-F322</f>
        <v>#REF!</v>
      </c>
      <c r="S322" s="71" t="e">
        <f>#REF!/F322*100</f>
        <v>#REF!</v>
      </c>
      <c r="T322" s="70" t="e">
        <f>L322-#REF!</f>
        <v>#REF!</v>
      </c>
      <c r="U322" s="70" t="e">
        <f>+L322/#REF!*100</f>
        <v>#REF!</v>
      </c>
      <c r="V322" s="70">
        <f t="shared" si="127"/>
        <v>0</v>
      </c>
      <c r="W322" s="70" t="e">
        <f t="shared" si="128"/>
        <v>#DIV/0!</v>
      </c>
    </row>
    <row r="323" spans="1:23" ht="13.5" hidden="1" customHeight="1" outlineLevel="1">
      <c r="A323" s="60"/>
      <c r="B323" s="76" t="s">
        <v>80</v>
      </c>
      <c r="C323" s="73">
        <v>2212</v>
      </c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0">
        <f t="shared" si="130"/>
        <v>0</v>
      </c>
      <c r="Q323" s="70" t="e">
        <f t="shared" si="129"/>
        <v>#DIV/0!</v>
      </c>
      <c r="R323" s="71" t="e">
        <f>#REF!-F323</f>
        <v>#REF!</v>
      </c>
      <c r="S323" s="71" t="e">
        <f>#REF!/F323*100</f>
        <v>#REF!</v>
      </c>
      <c r="T323" s="70" t="e">
        <f>L323-#REF!</f>
        <v>#REF!</v>
      </c>
      <c r="U323" s="70" t="e">
        <f>+L323/#REF!*100</f>
        <v>#REF!</v>
      </c>
      <c r="V323" s="70">
        <f t="shared" si="127"/>
        <v>0</v>
      </c>
      <c r="W323" s="70" t="e">
        <f t="shared" si="128"/>
        <v>#DIV/0!</v>
      </c>
    </row>
    <row r="324" spans="1:23" ht="13.5" hidden="1" customHeight="1" outlineLevel="1">
      <c r="A324" s="60"/>
      <c r="B324" s="72" t="s">
        <v>81</v>
      </c>
      <c r="C324" s="73">
        <v>2213</v>
      </c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0">
        <f t="shared" si="130"/>
        <v>0</v>
      </c>
      <c r="Q324" s="70" t="e">
        <f t="shared" si="129"/>
        <v>#DIV/0!</v>
      </c>
      <c r="R324" s="71" t="e">
        <f>#REF!-F324</f>
        <v>#REF!</v>
      </c>
      <c r="S324" s="71" t="e">
        <f>#REF!/F324*100</f>
        <v>#REF!</v>
      </c>
      <c r="T324" s="70" t="e">
        <f>L324-#REF!</f>
        <v>#REF!</v>
      </c>
      <c r="U324" s="70" t="e">
        <f>+L324/#REF!*100</f>
        <v>#REF!</v>
      </c>
      <c r="V324" s="70">
        <f t="shared" si="127"/>
        <v>0</v>
      </c>
      <c r="W324" s="70" t="e">
        <f t="shared" si="128"/>
        <v>#DIV/0!</v>
      </c>
    </row>
    <row r="325" spans="1:23" ht="13.5" hidden="1" customHeight="1" outlineLevel="1">
      <c r="A325" s="60"/>
      <c r="B325" s="72" t="s">
        <v>82</v>
      </c>
      <c r="C325" s="73">
        <v>2214</v>
      </c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0">
        <f t="shared" si="130"/>
        <v>0</v>
      </c>
      <c r="Q325" s="70" t="e">
        <f t="shared" si="129"/>
        <v>#DIV/0!</v>
      </c>
      <c r="R325" s="71" t="e">
        <f>#REF!-F325</f>
        <v>#REF!</v>
      </c>
      <c r="S325" s="71" t="e">
        <f>#REF!/F325*100</f>
        <v>#REF!</v>
      </c>
      <c r="T325" s="70" t="e">
        <f>L325-#REF!</f>
        <v>#REF!</v>
      </c>
      <c r="U325" s="70" t="e">
        <f>+L325/#REF!*100</f>
        <v>#REF!</v>
      </c>
      <c r="V325" s="70">
        <f t="shared" si="127"/>
        <v>0</v>
      </c>
      <c r="W325" s="70" t="e">
        <f t="shared" si="128"/>
        <v>#DIV/0!</v>
      </c>
    </row>
    <row r="326" spans="1:23" ht="13.5" hidden="1" customHeight="1" outlineLevel="1">
      <c r="A326" s="60"/>
      <c r="B326" s="83" t="s">
        <v>83</v>
      </c>
      <c r="C326" s="78">
        <v>2215</v>
      </c>
      <c r="D326" s="79">
        <f t="shared" ref="D326:G326" si="131">D327+D328+D329+D330</f>
        <v>0</v>
      </c>
      <c r="E326" s="79">
        <f t="shared" si="131"/>
        <v>0</v>
      </c>
      <c r="F326" s="79">
        <f t="shared" si="131"/>
        <v>0</v>
      </c>
      <c r="G326" s="79">
        <f t="shared" si="131"/>
        <v>0</v>
      </c>
      <c r="H326" s="79">
        <f>H327+H328+H329+H330</f>
        <v>0</v>
      </c>
      <c r="I326" s="79">
        <f>I327+I328+I329+I330</f>
        <v>0</v>
      </c>
      <c r="J326" s="79">
        <f t="shared" ref="J326:K326" si="132">J327+J328+J329+J330</f>
        <v>0</v>
      </c>
      <c r="K326" s="79">
        <f t="shared" si="132"/>
        <v>0</v>
      </c>
      <c r="L326" s="79">
        <f t="shared" ref="L326:O326" si="133">L327+L328+L329+L330</f>
        <v>0</v>
      </c>
      <c r="M326" s="79">
        <f t="shared" si="133"/>
        <v>0</v>
      </c>
      <c r="N326" s="79">
        <f t="shared" si="133"/>
        <v>0</v>
      </c>
      <c r="O326" s="79">
        <f t="shared" si="133"/>
        <v>0</v>
      </c>
      <c r="P326" s="70">
        <f t="shared" si="130"/>
        <v>0</v>
      </c>
      <c r="Q326" s="70" t="e">
        <f t="shared" si="129"/>
        <v>#DIV/0!</v>
      </c>
      <c r="R326" s="71" t="e">
        <f>#REF!-F326</f>
        <v>#REF!</v>
      </c>
      <c r="S326" s="71" t="e">
        <f>#REF!/F326*100</f>
        <v>#REF!</v>
      </c>
      <c r="T326" s="70" t="e">
        <f>L326-#REF!</f>
        <v>#REF!</v>
      </c>
      <c r="U326" s="70" t="e">
        <f>+L326/#REF!*100</f>
        <v>#REF!</v>
      </c>
      <c r="V326" s="70">
        <f t="shared" si="127"/>
        <v>0</v>
      </c>
      <c r="W326" s="70" t="e">
        <f t="shared" si="128"/>
        <v>#DIV/0!</v>
      </c>
    </row>
    <row r="327" spans="1:23" ht="13.5" hidden="1" customHeight="1" outlineLevel="1">
      <c r="A327" s="60"/>
      <c r="B327" s="80" t="s">
        <v>119</v>
      </c>
      <c r="C327" s="73">
        <v>22151</v>
      </c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0">
        <f t="shared" si="130"/>
        <v>0</v>
      </c>
      <c r="Q327" s="70" t="e">
        <f t="shared" si="129"/>
        <v>#DIV/0!</v>
      </c>
      <c r="R327" s="71" t="e">
        <f>#REF!-F327</f>
        <v>#REF!</v>
      </c>
      <c r="S327" s="71" t="e">
        <f>#REF!/F327*100</f>
        <v>#REF!</v>
      </c>
      <c r="T327" s="70" t="e">
        <f>L327-#REF!</f>
        <v>#REF!</v>
      </c>
      <c r="U327" s="70" t="e">
        <f>+L327/#REF!*100</f>
        <v>#REF!</v>
      </c>
      <c r="V327" s="70">
        <f t="shared" si="127"/>
        <v>0</v>
      </c>
      <c r="W327" s="70" t="e">
        <f t="shared" si="128"/>
        <v>#DIV/0!</v>
      </c>
    </row>
    <row r="328" spans="1:23" ht="13.5" hidden="1" customHeight="1" outlineLevel="1">
      <c r="A328" s="60"/>
      <c r="B328" s="80" t="s">
        <v>120</v>
      </c>
      <c r="C328" s="73">
        <v>22152</v>
      </c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0">
        <f t="shared" si="130"/>
        <v>0</v>
      </c>
      <c r="Q328" s="70" t="e">
        <f t="shared" si="129"/>
        <v>#DIV/0!</v>
      </c>
      <c r="R328" s="71" t="e">
        <f>#REF!-F328</f>
        <v>#REF!</v>
      </c>
      <c r="S328" s="71" t="e">
        <f>#REF!/F328*100</f>
        <v>#REF!</v>
      </c>
      <c r="T328" s="70" t="e">
        <f>L328-#REF!</f>
        <v>#REF!</v>
      </c>
      <c r="U328" s="70" t="e">
        <f>+L328/#REF!*100</f>
        <v>#REF!</v>
      </c>
      <c r="V328" s="70">
        <f t="shared" si="127"/>
        <v>0</v>
      </c>
      <c r="W328" s="70" t="e">
        <f t="shared" si="128"/>
        <v>#DIV/0!</v>
      </c>
    </row>
    <row r="329" spans="1:23" ht="13.5" hidden="1" customHeight="1" outlineLevel="1">
      <c r="A329" s="60"/>
      <c r="B329" s="80" t="s">
        <v>86</v>
      </c>
      <c r="C329" s="73">
        <v>22153</v>
      </c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0">
        <f t="shared" si="130"/>
        <v>0</v>
      </c>
      <c r="Q329" s="70" t="e">
        <f t="shared" si="129"/>
        <v>#DIV/0!</v>
      </c>
      <c r="R329" s="71" t="e">
        <f>#REF!-F329</f>
        <v>#REF!</v>
      </c>
      <c r="S329" s="71" t="e">
        <f>#REF!/F329*100</f>
        <v>#REF!</v>
      </c>
      <c r="T329" s="70" t="e">
        <f>L329-#REF!</f>
        <v>#REF!</v>
      </c>
      <c r="U329" s="70" t="e">
        <f>+L329/#REF!*100</f>
        <v>#REF!</v>
      </c>
      <c r="V329" s="70">
        <f t="shared" si="127"/>
        <v>0</v>
      </c>
      <c r="W329" s="70" t="e">
        <f t="shared" si="128"/>
        <v>#DIV/0!</v>
      </c>
    </row>
    <row r="330" spans="1:23" ht="13.5" hidden="1" customHeight="1" outlineLevel="1">
      <c r="A330" s="60"/>
      <c r="B330" s="80" t="s">
        <v>121</v>
      </c>
      <c r="C330" s="73">
        <v>22154</v>
      </c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0">
        <f t="shared" si="130"/>
        <v>0</v>
      </c>
      <c r="Q330" s="70" t="e">
        <f t="shared" si="129"/>
        <v>#DIV/0!</v>
      </c>
      <c r="R330" s="71" t="e">
        <f>#REF!-F330</f>
        <v>#REF!</v>
      </c>
      <c r="S330" s="71" t="e">
        <f>#REF!/F330*100</f>
        <v>#REF!</v>
      </c>
      <c r="T330" s="70" t="e">
        <f>L330-#REF!</f>
        <v>#REF!</v>
      </c>
      <c r="U330" s="70" t="e">
        <f>+L330/#REF!*100</f>
        <v>#REF!</v>
      </c>
      <c r="V330" s="70">
        <f t="shared" si="127"/>
        <v>0</v>
      </c>
      <c r="W330" s="70" t="e">
        <f t="shared" si="128"/>
        <v>#DIV/0!</v>
      </c>
    </row>
    <row r="331" spans="1:23" ht="13.5" hidden="1" customHeight="1" outlineLevel="1">
      <c r="A331" s="60"/>
      <c r="B331" s="76" t="s">
        <v>88</v>
      </c>
      <c r="C331" s="73">
        <v>2217</v>
      </c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0">
        <f t="shared" si="130"/>
        <v>0</v>
      </c>
      <c r="Q331" s="70" t="e">
        <f t="shared" si="129"/>
        <v>#DIV/0!</v>
      </c>
      <c r="R331" s="71" t="e">
        <f>#REF!-F331</f>
        <v>#REF!</v>
      </c>
      <c r="S331" s="71" t="e">
        <f>#REF!/F331*100</f>
        <v>#REF!</v>
      </c>
      <c r="T331" s="70" t="e">
        <f>L331-#REF!</f>
        <v>#REF!</v>
      </c>
      <c r="U331" s="70" t="e">
        <f>+L331/#REF!*100</f>
        <v>#REF!</v>
      </c>
      <c r="V331" s="70">
        <f t="shared" si="127"/>
        <v>0</v>
      </c>
      <c r="W331" s="70" t="e">
        <f t="shared" si="128"/>
        <v>#DIV/0!</v>
      </c>
    </row>
    <row r="332" spans="1:23" ht="13.5" hidden="1" customHeight="1" outlineLevel="1">
      <c r="A332" s="60"/>
      <c r="B332" s="72" t="s">
        <v>89</v>
      </c>
      <c r="C332" s="73">
        <v>2218</v>
      </c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0">
        <f t="shared" si="130"/>
        <v>0</v>
      </c>
      <c r="Q332" s="70" t="e">
        <f t="shared" si="129"/>
        <v>#DIV/0!</v>
      </c>
      <c r="R332" s="71" t="e">
        <f>#REF!-F332</f>
        <v>#REF!</v>
      </c>
      <c r="S332" s="71" t="e">
        <f>#REF!/F332*100</f>
        <v>#REF!</v>
      </c>
      <c r="T332" s="70" t="e">
        <f>L332-#REF!</f>
        <v>#REF!</v>
      </c>
      <c r="U332" s="70" t="e">
        <f>+L332/#REF!*100</f>
        <v>#REF!</v>
      </c>
      <c r="V332" s="70">
        <f t="shared" si="127"/>
        <v>0</v>
      </c>
      <c r="W332" s="70" t="e">
        <f t="shared" si="128"/>
        <v>#DIV/0!</v>
      </c>
    </row>
    <row r="333" spans="1:23" ht="13.5" hidden="1" customHeight="1" outlineLevel="1">
      <c r="A333" s="60"/>
      <c r="B333" s="72" t="s">
        <v>122</v>
      </c>
      <c r="C333" s="73">
        <v>2221</v>
      </c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0">
        <f t="shared" si="130"/>
        <v>0</v>
      </c>
      <c r="Q333" s="70" t="e">
        <f t="shared" si="129"/>
        <v>#DIV/0!</v>
      </c>
      <c r="R333" s="71" t="e">
        <f>#REF!-F333</f>
        <v>#REF!</v>
      </c>
      <c r="S333" s="71" t="e">
        <f>#REF!/F333*100</f>
        <v>#REF!</v>
      </c>
      <c r="T333" s="70" t="e">
        <f>L333-#REF!</f>
        <v>#REF!</v>
      </c>
      <c r="U333" s="70" t="e">
        <f>+L333/#REF!*100</f>
        <v>#REF!</v>
      </c>
      <c r="V333" s="70">
        <f t="shared" si="127"/>
        <v>0</v>
      </c>
      <c r="W333" s="70" t="e">
        <f t="shared" si="128"/>
        <v>#DIV/0!</v>
      </c>
    </row>
    <row r="334" spans="1:23" ht="13.5" hidden="1" customHeight="1" outlineLevel="1">
      <c r="A334" s="60"/>
      <c r="B334" s="81" t="s">
        <v>91</v>
      </c>
      <c r="C334" s="73">
        <v>2222</v>
      </c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0">
        <f t="shared" si="130"/>
        <v>0</v>
      </c>
      <c r="Q334" s="70" t="e">
        <f t="shared" si="129"/>
        <v>#DIV/0!</v>
      </c>
      <c r="R334" s="71" t="e">
        <f>#REF!-F334</f>
        <v>#REF!</v>
      </c>
      <c r="S334" s="71" t="e">
        <f>#REF!/F334*100</f>
        <v>#REF!</v>
      </c>
      <c r="T334" s="70" t="e">
        <f>L334-#REF!</f>
        <v>#REF!</v>
      </c>
      <c r="U334" s="70" t="e">
        <f>+L334/#REF!*100</f>
        <v>#REF!</v>
      </c>
      <c r="V334" s="70">
        <f t="shared" si="127"/>
        <v>0</v>
      </c>
      <c r="W334" s="70" t="e">
        <f t="shared" si="128"/>
        <v>#DIV/0!</v>
      </c>
    </row>
    <row r="335" spans="1:23" ht="13.5" hidden="1" customHeight="1" outlineLevel="1">
      <c r="A335" s="60"/>
      <c r="B335" s="81" t="s">
        <v>128</v>
      </c>
      <c r="C335" s="73">
        <v>2224</v>
      </c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0">
        <f t="shared" si="130"/>
        <v>0</v>
      </c>
      <c r="Q335" s="70" t="e">
        <f t="shared" si="129"/>
        <v>#DIV/0!</v>
      </c>
      <c r="R335" s="71" t="e">
        <f>#REF!-F335</f>
        <v>#REF!</v>
      </c>
      <c r="S335" s="71" t="e">
        <f>#REF!/F335*100</f>
        <v>#REF!</v>
      </c>
      <c r="T335" s="70" t="e">
        <f>L335-#REF!</f>
        <v>#REF!</v>
      </c>
      <c r="U335" s="70" t="e">
        <f>+L335/#REF!*100</f>
        <v>#REF!</v>
      </c>
      <c r="V335" s="70">
        <f t="shared" si="127"/>
        <v>0</v>
      </c>
      <c r="W335" s="70" t="e">
        <f t="shared" si="128"/>
        <v>#DIV/0!</v>
      </c>
    </row>
    <row r="336" spans="1:23" ht="13.5" hidden="1" customHeight="1" outlineLevel="1">
      <c r="A336" s="60"/>
      <c r="B336" s="81" t="s">
        <v>123</v>
      </c>
      <c r="C336" s="73">
        <v>2225</v>
      </c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0">
        <f t="shared" si="130"/>
        <v>0</v>
      </c>
      <c r="Q336" s="70" t="e">
        <f t="shared" si="129"/>
        <v>#DIV/0!</v>
      </c>
      <c r="R336" s="71" t="e">
        <f>#REF!-F336</f>
        <v>#REF!</v>
      </c>
      <c r="S336" s="71" t="e">
        <f>#REF!/F336*100</f>
        <v>#REF!</v>
      </c>
      <c r="T336" s="70" t="e">
        <f>L336-#REF!</f>
        <v>#REF!</v>
      </c>
      <c r="U336" s="70" t="e">
        <f>+L336/#REF!*100</f>
        <v>#REF!</v>
      </c>
      <c r="V336" s="70">
        <f t="shared" si="127"/>
        <v>0</v>
      </c>
      <c r="W336" s="70" t="e">
        <f t="shared" si="128"/>
        <v>#DIV/0!</v>
      </c>
    </row>
    <row r="337" spans="1:23" ht="13.5" hidden="1" customHeight="1" outlineLevel="1">
      <c r="A337" s="60"/>
      <c r="B337" s="81" t="s">
        <v>124</v>
      </c>
      <c r="C337" s="73">
        <v>2231</v>
      </c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0">
        <f t="shared" si="130"/>
        <v>0</v>
      </c>
      <c r="Q337" s="70" t="e">
        <f t="shared" si="129"/>
        <v>#DIV/0!</v>
      </c>
      <c r="R337" s="71" t="e">
        <f>#REF!-F337</f>
        <v>#REF!</v>
      </c>
      <c r="S337" s="71" t="e">
        <f>#REF!/F337*100</f>
        <v>#REF!</v>
      </c>
      <c r="T337" s="70" t="e">
        <f>L337-#REF!</f>
        <v>#REF!</v>
      </c>
      <c r="U337" s="70" t="e">
        <f>+L337/#REF!*100</f>
        <v>#REF!</v>
      </c>
      <c r="V337" s="70">
        <f t="shared" si="127"/>
        <v>0</v>
      </c>
      <c r="W337" s="70" t="e">
        <f t="shared" si="128"/>
        <v>#DIV/0!</v>
      </c>
    </row>
    <row r="338" spans="1:23" ht="13.5" hidden="1" customHeight="1" outlineLevel="1">
      <c r="A338" s="60"/>
      <c r="B338" s="81" t="s">
        <v>96</v>
      </c>
      <c r="C338" s="73">
        <v>22311100</v>
      </c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0">
        <f t="shared" si="130"/>
        <v>0</v>
      </c>
      <c r="Q338" s="70" t="e">
        <f t="shared" si="129"/>
        <v>#DIV/0!</v>
      </c>
      <c r="R338" s="71" t="e">
        <f>#REF!-F338</f>
        <v>#REF!</v>
      </c>
      <c r="S338" s="71" t="e">
        <f>#REF!/F338*100</f>
        <v>#REF!</v>
      </c>
      <c r="T338" s="70" t="e">
        <f>L338-#REF!</f>
        <v>#REF!</v>
      </c>
      <c r="U338" s="70" t="e">
        <f>+L338/#REF!*100</f>
        <v>#REF!</v>
      </c>
      <c r="V338" s="70">
        <f t="shared" si="127"/>
        <v>0</v>
      </c>
      <c r="W338" s="70" t="e">
        <f t="shared" si="128"/>
        <v>#DIV/0!</v>
      </c>
    </row>
    <row r="339" spans="1:23" ht="13.5" hidden="1" customHeight="1" outlineLevel="1">
      <c r="A339" s="60"/>
      <c r="B339" s="81" t="s">
        <v>97</v>
      </c>
      <c r="C339" s="73">
        <v>22311200</v>
      </c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0">
        <f t="shared" si="130"/>
        <v>0</v>
      </c>
      <c r="Q339" s="70" t="e">
        <f t="shared" si="129"/>
        <v>#DIV/0!</v>
      </c>
      <c r="R339" s="71" t="e">
        <f>#REF!-F339</f>
        <v>#REF!</v>
      </c>
      <c r="S339" s="71" t="e">
        <f>#REF!/F339*100</f>
        <v>#REF!</v>
      </c>
      <c r="T339" s="70" t="e">
        <f>L339-#REF!</f>
        <v>#REF!</v>
      </c>
      <c r="U339" s="70" t="e">
        <f>+L339/#REF!*100</f>
        <v>#REF!</v>
      </c>
      <c r="V339" s="70">
        <f t="shared" si="127"/>
        <v>0</v>
      </c>
      <c r="W339" s="70" t="e">
        <f t="shared" si="128"/>
        <v>#DIV/0!</v>
      </c>
    </row>
    <row r="340" spans="1:23" ht="13.5" hidden="1" customHeight="1" outlineLevel="1">
      <c r="A340" s="60"/>
      <c r="B340" s="81" t="s">
        <v>98</v>
      </c>
      <c r="C340" s="73">
        <v>22311300</v>
      </c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0">
        <f t="shared" si="130"/>
        <v>0</v>
      </c>
      <c r="Q340" s="70" t="e">
        <f t="shared" si="129"/>
        <v>#DIV/0!</v>
      </c>
      <c r="R340" s="71" t="e">
        <f>#REF!-F340</f>
        <v>#REF!</v>
      </c>
      <c r="S340" s="71" t="e">
        <f>#REF!/F340*100</f>
        <v>#REF!</v>
      </c>
      <c r="T340" s="70" t="e">
        <f>L340-#REF!</f>
        <v>#REF!</v>
      </c>
      <c r="U340" s="70" t="e">
        <f>+L340/#REF!*100</f>
        <v>#REF!</v>
      </c>
      <c r="V340" s="70">
        <f t="shared" si="127"/>
        <v>0</v>
      </c>
      <c r="W340" s="70" t="e">
        <f t="shared" si="128"/>
        <v>#DIV/0!</v>
      </c>
    </row>
    <row r="341" spans="1:23" ht="13.5" hidden="1" customHeight="1" outlineLevel="1">
      <c r="A341" s="60"/>
      <c r="B341" s="81" t="s">
        <v>99</v>
      </c>
      <c r="C341" s="73">
        <v>22311400</v>
      </c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0">
        <f t="shared" si="130"/>
        <v>0</v>
      </c>
      <c r="Q341" s="70" t="e">
        <f t="shared" si="129"/>
        <v>#DIV/0!</v>
      </c>
      <c r="R341" s="71" t="e">
        <f>#REF!-F341</f>
        <v>#REF!</v>
      </c>
      <c r="S341" s="71" t="e">
        <f>#REF!/F341*100</f>
        <v>#REF!</v>
      </c>
      <c r="T341" s="70" t="e">
        <f>L341-#REF!</f>
        <v>#REF!</v>
      </c>
      <c r="U341" s="70" t="e">
        <f>+L341/#REF!*100</f>
        <v>#REF!</v>
      </c>
      <c r="V341" s="70">
        <f t="shared" si="127"/>
        <v>0</v>
      </c>
      <c r="W341" s="70" t="e">
        <f t="shared" si="128"/>
        <v>#DIV/0!</v>
      </c>
    </row>
    <row r="342" spans="1:23" ht="13.5" hidden="1" customHeight="1" outlineLevel="1">
      <c r="A342" s="60"/>
      <c r="B342" s="81" t="s">
        <v>100</v>
      </c>
      <c r="C342" s="73">
        <v>2235</v>
      </c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0">
        <f t="shared" si="130"/>
        <v>0</v>
      </c>
      <c r="Q342" s="70" t="e">
        <f t="shared" si="129"/>
        <v>#DIV/0!</v>
      </c>
      <c r="R342" s="71" t="e">
        <f>#REF!-F342</f>
        <v>#REF!</v>
      </c>
      <c r="S342" s="71" t="e">
        <f>#REF!/F342*100</f>
        <v>#REF!</v>
      </c>
      <c r="T342" s="70" t="e">
        <f>L342-#REF!</f>
        <v>#REF!</v>
      </c>
      <c r="U342" s="70" t="e">
        <f>+L342/#REF!*100</f>
        <v>#REF!</v>
      </c>
      <c r="V342" s="70">
        <f t="shared" si="127"/>
        <v>0</v>
      </c>
      <c r="W342" s="70" t="e">
        <f t="shared" si="128"/>
        <v>#DIV/0!</v>
      </c>
    </row>
    <row r="343" spans="1:23" ht="13.5" hidden="1" customHeight="1" outlineLevel="1">
      <c r="A343" s="60"/>
      <c r="B343" s="72" t="s">
        <v>101</v>
      </c>
      <c r="C343" s="73">
        <v>2511</v>
      </c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0">
        <f t="shared" si="130"/>
        <v>0</v>
      </c>
      <c r="Q343" s="70" t="e">
        <f t="shared" si="129"/>
        <v>#DIV/0!</v>
      </c>
      <c r="R343" s="71" t="e">
        <f>#REF!-F343</f>
        <v>#REF!</v>
      </c>
      <c r="S343" s="71" t="e">
        <f>#REF!/F343*100</f>
        <v>#REF!</v>
      </c>
      <c r="T343" s="70" t="e">
        <f>L343-#REF!</f>
        <v>#REF!</v>
      </c>
      <c r="U343" s="70" t="e">
        <f>+L343/#REF!*100</f>
        <v>#REF!</v>
      </c>
      <c r="V343" s="70">
        <f t="shared" si="127"/>
        <v>0</v>
      </c>
      <c r="W343" s="70" t="e">
        <f t="shared" si="128"/>
        <v>#DIV/0!</v>
      </c>
    </row>
    <row r="344" spans="1:23" ht="13.5" hidden="1" customHeight="1" outlineLevel="1">
      <c r="A344" s="60"/>
      <c r="B344" s="72" t="s">
        <v>102</v>
      </c>
      <c r="C344" s="73">
        <v>2512</v>
      </c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0">
        <f t="shared" si="130"/>
        <v>0</v>
      </c>
      <c r="Q344" s="70" t="e">
        <f t="shared" si="129"/>
        <v>#DIV/0!</v>
      </c>
      <c r="R344" s="71" t="e">
        <f>#REF!-F344</f>
        <v>#REF!</v>
      </c>
      <c r="S344" s="71" t="e">
        <f>#REF!/F344*100</f>
        <v>#REF!</v>
      </c>
      <c r="T344" s="70" t="e">
        <f>L344-#REF!</f>
        <v>#REF!</v>
      </c>
      <c r="U344" s="70" t="e">
        <f>+L344/#REF!*100</f>
        <v>#REF!</v>
      </c>
      <c r="V344" s="70">
        <f t="shared" si="127"/>
        <v>0</v>
      </c>
      <c r="W344" s="70" t="e">
        <f t="shared" si="128"/>
        <v>#DIV/0!</v>
      </c>
    </row>
    <row r="345" spans="1:23" ht="13.5" hidden="1" customHeight="1" outlineLevel="1">
      <c r="A345" s="60"/>
      <c r="B345" s="72" t="s">
        <v>129</v>
      </c>
      <c r="C345" s="73">
        <v>2521</v>
      </c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0">
        <f t="shared" si="130"/>
        <v>0</v>
      </c>
      <c r="Q345" s="70" t="e">
        <f t="shared" si="129"/>
        <v>#DIV/0!</v>
      </c>
      <c r="R345" s="71" t="e">
        <f>#REF!-F345</f>
        <v>#REF!</v>
      </c>
      <c r="S345" s="71" t="e">
        <f>#REF!/F345*100</f>
        <v>#REF!</v>
      </c>
      <c r="T345" s="70" t="e">
        <f>L345-#REF!</f>
        <v>#REF!</v>
      </c>
      <c r="U345" s="70" t="e">
        <f>+L345/#REF!*100</f>
        <v>#REF!</v>
      </c>
      <c r="V345" s="70">
        <f t="shared" si="127"/>
        <v>0</v>
      </c>
      <c r="W345" s="70" t="e">
        <f t="shared" si="128"/>
        <v>#DIV/0!</v>
      </c>
    </row>
    <row r="346" spans="1:23" ht="13.5" hidden="1" customHeight="1" outlineLevel="1">
      <c r="A346" s="60"/>
      <c r="B346" s="87" t="s">
        <v>104</v>
      </c>
      <c r="C346" s="73">
        <v>2721</v>
      </c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0">
        <f t="shared" si="130"/>
        <v>0</v>
      </c>
      <c r="Q346" s="70" t="e">
        <f t="shared" si="129"/>
        <v>#DIV/0!</v>
      </c>
      <c r="R346" s="71" t="e">
        <f>#REF!-F346</f>
        <v>#REF!</v>
      </c>
      <c r="S346" s="71" t="e">
        <f>#REF!/F346*100</f>
        <v>#REF!</v>
      </c>
      <c r="T346" s="70" t="e">
        <f>L346-#REF!</f>
        <v>#REF!</v>
      </c>
      <c r="U346" s="70" t="e">
        <f>+L346/#REF!*100</f>
        <v>#REF!</v>
      </c>
      <c r="V346" s="70">
        <f t="shared" si="127"/>
        <v>0</v>
      </c>
      <c r="W346" s="70" t="e">
        <f t="shared" si="128"/>
        <v>#DIV/0!</v>
      </c>
    </row>
    <row r="347" spans="1:23" ht="13.5" hidden="1" customHeight="1" outlineLevel="1">
      <c r="A347" s="60"/>
      <c r="B347" s="87" t="s">
        <v>107</v>
      </c>
      <c r="C347" s="73">
        <v>2823</v>
      </c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0">
        <f t="shared" si="130"/>
        <v>0</v>
      </c>
      <c r="Q347" s="70" t="e">
        <f t="shared" si="129"/>
        <v>#DIV/0!</v>
      </c>
      <c r="R347" s="71" t="e">
        <f>#REF!-F347</f>
        <v>#REF!</v>
      </c>
      <c r="S347" s="71" t="e">
        <f>#REF!/F347*100</f>
        <v>#REF!</v>
      </c>
      <c r="T347" s="70" t="e">
        <f>L347-#REF!</f>
        <v>#REF!</v>
      </c>
      <c r="U347" s="70" t="e">
        <f>+L347/#REF!*100</f>
        <v>#REF!</v>
      </c>
      <c r="V347" s="70">
        <f t="shared" si="127"/>
        <v>0</v>
      </c>
      <c r="W347" s="70" t="e">
        <f t="shared" si="128"/>
        <v>#DIV/0!</v>
      </c>
    </row>
    <row r="348" spans="1:23" ht="13.5" hidden="1" customHeight="1" outlineLevel="1">
      <c r="A348" s="60"/>
      <c r="B348" s="76" t="s">
        <v>108</v>
      </c>
      <c r="C348" s="73">
        <v>2824</v>
      </c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0">
        <f t="shared" si="130"/>
        <v>0</v>
      </c>
      <c r="Q348" s="70" t="e">
        <f t="shared" si="129"/>
        <v>#DIV/0!</v>
      </c>
      <c r="R348" s="71" t="e">
        <f>#REF!-F348</f>
        <v>#REF!</v>
      </c>
      <c r="S348" s="71" t="e">
        <f>#REF!/F348*100</f>
        <v>#REF!</v>
      </c>
      <c r="T348" s="70" t="e">
        <f>L348-#REF!</f>
        <v>#REF!</v>
      </c>
      <c r="U348" s="70" t="e">
        <f>+L348/#REF!*100</f>
        <v>#REF!</v>
      </c>
      <c r="V348" s="70">
        <f t="shared" si="127"/>
        <v>0</v>
      </c>
      <c r="W348" s="70" t="e">
        <f t="shared" si="128"/>
        <v>#DIV/0!</v>
      </c>
    </row>
    <row r="349" spans="1:23" ht="12.75" hidden="1" customHeight="1" outlineLevel="1">
      <c r="A349" s="60"/>
      <c r="B349" s="88" t="s">
        <v>109</v>
      </c>
      <c r="C349" s="73"/>
      <c r="D349" s="67">
        <f t="shared" ref="D349:G349" si="134">SUM(D350:D352)</f>
        <v>0</v>
      </c>
      <c r="E349" s="67">
        <f t="shared" si="134"/>
        <v>0</v>
      </c>
      <c r="F349" s="67">
        <f t="shared" si="134"/>
        <v>0</v>
      </c>
      <c r="G349" s="67">
        <f t="shared" si="134"/>
        <v>0</v>
      </c>
      <c r="H349" s="67">
        <f>SUM(H350:H352)</f>
        <v>0</v>
      </c>
      <c r="I349" s="67">
        <f>SUM(I350:I352)</f>
        <v>0</v>
      </c>
      <c r="J349" s="67">
        <f t="shared" ref="J349:K349" si="135">SUM(J350:J352)</f>
        <v>0</v>
      </c>
      <c r="K349" s="67">
        <f t="shared" si="135"/>
        <v>0</v>
      </c>
      <c r="L349" s="67">
        <f t="shared" ref="L349:N349" si="136">SUM(L350:L352)</f>
        <v>0</v>
      </c>
      <c r="M349" s="67">
        <f t="shared" ref="M349" si="137">SUM(M350:M352)</f>
        <v>0</v>
      </c>
      <c r="N349" s="67">
        <f t="shared" si="136"/>
        <v>0</v>
      </c>
      <c r="O349" s="67">
        <f t="shared" ref="O349" si="138">SUM(O350:O352)</f>
        <v>0</v>
      </c>
      <c r="P349" s="70">
        <f t="shared" si="130"/>
        <v>0</v>
      </c>
      <c r="Q349" s="70" t="e">
        <f t="shared" si="129"/>
        <v>#DIV/0!</v>
      </c>
      <c r="R349" s="71" t="e">
        <f>#REF!-F349</f>
        <v>#REF!</v>
      </c>
      <c r="S349" s="71" t="e">
        <f>#REF!/F349*100</f>
        <v>#REF!</v>
      </c>
      <c r="T349" s="70" t="e">
        <f>L349-#REF!</f>
        <v>#REF!</v>
      </c>
      <c r="U349" s="70" t="e">
        <f>+L349/#REF!*100</f>
        <v>#REF!</v>
      </c>
      <c r="V349" s="70">
        <f t="shared" si="127"/>
        <v>0</v>
      </c>
      <c r="W349" s="70" t="e">
        <f t="shared" si="128"/>
        <v>#DIV/0!</v>
      </c>
    </row>
    <row r="350" spans="1:23" ht="12.75" hidden="1" customHeight="1" outlineLevel="1">
      <c r="A350" s="60"/>
      <c r="B350" s="72" t="s">
        <v>110</v>
      </c>
      <c r="C350" s="73">
        <v>3111</v>
      </c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0">
        <f t="shared" si="130"/>
        <v>0</v>
      </c>
      <c r="Q350" s="70" t="e">
        <f t="shared" si="129"/>
        <v>#DIV/0!</v>
      </c>
      <c r="R350" s="71" t="e">
        <f>#REF!-F350</f>
        <v>#REF!</v>
      </c>
      <c r="S350" s="71" t="e">
        <f>#REF!/F350*100</f>
        <v>#REF!</v>
      </c>
      <c r="T350" s="70" t="e">
        <f>L350-#REF!</f>
        <v>#REF!</v>
      </c>
      <c r="U350" s="70" t="e">
        <f>+L350/#REF!*100</f>
        <v>#REF!</v>
      </c>
      <c r="V350" s="70">
        <f t="shared" si="127"/>
        <v>0</v>
      </c>
      <c r="W350" s="70" t="e">
        <f t="shared" si="128"/>
        <v>#DIV/0!</v>
      </c>
    </row>
    <row r="351" spans="1:23" ht="12.75" hidden="1" customHeight="1" outlineLevel="1">
      <c r="A351" s="60"/>
      <c r="B351" s="72" t="s">
        <v>111</v>
      </c>
      <c r="C351" s="73">
        <v>3112</v>
      </c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0">
        <f t="shared" si="130"/>
        <v>0</v>
      </c>
      <c r="Q351" s="70" t="e">
        <f t="shared" si="129"/>
        <v>#DIV/0!</v>
      </c>
      <c r="R351" s="71" t="e">
        <f>#REF!-F351</f>
        <v>#REF!</v>
      </c>
      <c r="S351" s="71" t="e">
        <f>#REF!/F351*100</f>
        <v>#REF!</v>
      </c>
      <c r="T351" s="70" t="e">
        <f>L351-#REF!</f>
        <v>#REF!</v>
      </c>
      <c r="U351" s="70" t="e">
        <f>+L351/#REF!*100</f>
        <v>#REF!</v>
      </c>
      <c r="V351" s="70">
        <f t="shared" si="127"/>
        <v>0</v>
      </c>
      <c r="W351" s="70" t="e">
        <f t="shared" si="128"/>
        <v>#DIV/0!</v>
      </c>
    </row>
    <row r="352" spans="1:23" ht="12.75" hidden="1" customHeight="1" outlineLevel="1">
      <c r="A352" s="60"/>
      <c r="B352" s="72" t="s">
        <v>126</v>
      </c>
      <c r="C352" s="73">
        <v>3113</v>
      </c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0">
        <f t="shared" si="130"/>
        <v>0</v>
      </c>
      <c r="Q352" s="70" t="e">
        <f t="shared" si="129"/>
        <v>#DIV/0!</v>
      </c>
      <c r="R352" s="71" t="e">
        <f>#REF!-F352</f>
        <v>#REF!</v>
      </c>
      <c r="S352" s="71" t="e">
        <f>#REF!/F352*100</f>
        <v>#REF!</v>
      </c>
      <c r="T352" s="70" t="e">
        <f>L352-#REF!</f>
        <v>#REF!</v>
      </c>
      <c r="U352" s="70" t="e">
        <f>+L352/#REF!*100</f>
        <v>#REF!</v>
      </c>
      <c r="V352" s="70">
        <f t="shared" si="127"/>
        <v>0</v>
      </c>
      <c r="W352" s="70" t="e">
        <f t="shared" si="128"/>
        <v>#DIV/0!</v>
      </c>
    </row>
    <row r="353" spans="1:24" hidden="1" outlineLevel="1">
      <c r="A353" s="60"/>
      <c r="B353" s="72"/>
      <c r="C353" s="73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0">
        <f t="shared" si="130"/>
        <v>0</v>
      </c>
      <c r="Q353" s="70" t="e">
        <f t="shared" si="129"/>
        <v>#DIV/0!</v>
      </c>
      <c r="R353" s="71" t="e">
        <f>#REF!-F353</f>
        <v>#REF!</v>
      </c>
      <c r="S353" s="71" t="e">
        <f>#REF!/F353*100</f>
        <v>#REF!</v>
      </c>
      <c r="T353" s="70" t="e">
        <f>L353-#REF!</f>
        <v>#REF!</v>
      </c>
      <c r="U353" s="70" t="e">
        <f>+L353/#REF!*100</f>
        <v>#REF!</v>
      </c>
      <c r="V353" s="70">
        <f t="shared" si="127"/>
        <v>0</v>
      </c>
      <c r="W353" s="70" t="e">
        <f t="shared" si="128"/>
        <v>#DIV/0!</v>
      </c>
    </row>
    <row r="354" spans="1:24" ht="25.5" hidden="1">
      <c r="A354" s="60"/>
      <c r="B354" s="106" t="s">
        <v>137</v>
      </c>
      <c r="C354" s="78">
        <v>701</v>
      </c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70">
        <f t="shared" si="130"/>
        <v>0</v>
      </c>
      <c r="Q354" s="70" t="e">
        <f t="shared" si="129"/>
        <v>#DIV/0!</v>
      </c>
      <c r="R354" s="71" t="e">
        <f>#REF!-F354</f>
        <v>#REF!</v>
      </c>
      <c r="S354" s="71" t="e">
        <f>#REF!/F354*100</f>
        <v>#REF!</v>
      </c>
      <c r="T354" s="70" t="e">
        <f>L354-#REF!</f>
        <v>#REF!</v>
      </c>
      <c r="U354" s="70" t="e">
        <f>+L354/#REF!*100</f>
        <v>#REF!</v>
      </c>
      <c r="V354" s="70">
        <f t="shared" si="127"/>
        <v>0</v>
      </c>
      <c r="W354" s="70" t="e">
        <f t="shared" si="128"/>
        <v>#DIV/0!</v>
      </c>
    </row>
    <row r="355" spans="1:24" hidden="1">
      <c r="A355" s="60"/>
      <c r="B355" s="107" t="s">
        <v>117</v>
      </c>
      <c r="C355" s="97"/>
      <c r="D355" s="98">
        <f t="shared" ref="D355:O355" si="139">SUM(D356:D362,D367:D387)-D374</f>
        <v>116859.17269999998</v>
      </c>
      <c r="E355" s="98">
        <f t="shared" si="139"/>
        <v>0</v>
      </c>
      <c r="F355" s="98">
        <f t="shared" si="139"/>
        <v>113494.8</v>
      </c>
      <c r="G355" s="98">
        <f t="shared" si="139"/>
        <v>100</v>
      </c>
      <c r="H355" s="98">
        <f t="shared" si="139"/>
        <v>124386</v>
      </c>
      <c r="I355" s="98">
        <f t="shared" si="139"/>
        <v>3112.1</v>
      </c>
      <c r="J355" s="98">
        <f t="shared" ref="J355:K355" si="140">SUM(J356:J362,J367:J387)-J374</f>
        <v>136508.48000000001</v>
      </c>
      <c r="K355" s="98">
        <f t="shared" si="140"/>
        <v>100</v>
      </c>
      <c r="L355" s="98">
        <f t="shared" si="139"/>
        <v>132564.58000000002</v>
      </c>
      <c r="M355" s="98">
        <f t="shared" si="139"/>
        <v>100</v>
      </c>
      <c r="N355" s="98">
        <f t="shared" si="139"/>
        <v>146114.82000000004</v>
      </c>
      <c r="O355" s="98">
        <f t="shared" si="139"/>
        <v>100</v>
      </c>
      <c r="P355" s="70">
        <f t="shared" si="130"/>
        <v>-3364.3726999999781</v>
      </c>
      <c r="Q355" s="70">
        <f t="shared" si="129"/>
        <v>97.12100246624459</v>
      </c>
      <c r="R355" s="71" t="e">
        <f>#REF!-F355</f>
        <v>#REF!</v>
      </c>
      <c r="S355" s="71" t="e">
        <f>#REF!/F355*100</f>
        <v>#REF!</v>
      </c>
      <c r="T355" s="70" t="e">
        <f>L355-#REF!</f>
        <v>#REF!</v>
      </c>
      <c r="U355" s="70" t="e">
        <f>+L355/#REF!*100</f>
        <v>#REF!</v>
      </c>
      <c r="V355" s="70">
        <f t="shared" si="127"/>
        <v>13550.24000000002</v>
      </c>
      <c r="W355" s="70">
        <f t="shared" si="128"/>
        <v>110.2216142502017</v>
      </c>
      <c r="X355" s="113"/>
    </row>
    <row r="356" spans="1:24" hidden="1">
      <c r="A356" s="60"/>
      <c r="B356" s="72" t="s">
        <v>77</v>
      </c>
      <c r="C356" s="73">
        <v>2111</v>
      </c>
      <c r="D356" s="71">
        <f t="shared" ref="D356:O356" si="141">SUM(D63,D99,D135,D210)+D247+D284+D320+D175+D170</f>
        <v>48052.826000000008</v>
      </c>
      <c r="E356" s="71">
        <f t="shared" si="141"/>
        <v>0</v>
      </c>
      <c r="F356" s="71">
        <f t="shared" si="141"/>
        <v>54562.6</v>
      </c>
      <c r="G356" s="71">
        <f t="shared" si="141"/>
        <v>0</v>
      </c>
      <c r="H356" s="71">
        <f t="shared" si="141"/>
        <v>54699.7</v>
      </c>
      <c r="I356" s="71">
        <f t="shared" si="141"/>
        <v>0</v>
      </c>
      <c r="J356" s="71">
        <f t="shared" ref="J356:K356" si="142">SUM(J63,J99,J135,J210)+J247+J284+J320+J175+J170</f>
        <v>79641.919999999998</v>
      </c>
      <c r="K356" s="71">
        <f t="shared" si="142"/>
        <v>0</v>
      </c>
      <c r="L356" s="71">
        <f t="shared" si="141"/>
        <v>79641.919999999998</v>
      </c>
      <c r="M356" s="71">
        <f t="shared" si="141"/>
        <v>0</v>
      </c>
      <c r="N356" s="71">
        <f t="shared" si="141"/>
        <v>89934.020000000019</v>
      </c>
      <c r="O356" s="71">
        <f t="shared" si="141"/>
        <v>0</v>
      </c>
      <c r="P356" s="70">
        <f t="shared" si="130"/>
        <v>6509.7739999999903</v>
      </c>
      <c r="Q356" s="70">
        <f t="shared" si="129"/>
        <v>113.547119996647</v>
      </c>
      <c r="R356" s="71" t="e">
        <f>#REF!-F356</f>
        <v>#REF!</v>
      </c>
      <c r="S356" s="71" t="e">
        <f>#REF!/F356*100</f>
        <v>#REF!</v>
      </c>
      <c r="T356" s="70" t="e">
        <f>L356-#REF!</f>
        <v>#REF!</v>
      </c>
      <c r="U356" s="70" t="e">
        <f>+L356/#REF!*100</f>
        <v>#REF!</v>
      </c>
      <c r="V356" s="70">
        <f t="shared" si="127"/>
        <v>10292.10000000002</v>
      </c>
      <c r="W356" s="70">
        <f t="shared" si="128"/>
        <v>112.92296820568868</v>
      </c>
      <c r="X356" s="113"/>
    </row>
    <row r="357" spans="1:24" hidden="1">
      <c r="A357" s="60"/>
      <c r="B357" s="72" t="s">
        <v>118</v>
      </c>
      <c r="C357" s="73">
        <v>2121</v>
      </c>
      <c r="D357" s="71">
        <f t="shared" ref="D357:O357" si="143">SUM(D64,D100,D136,D211)+D248+D285+D321+D176+D171</f>
        <v>6578.74</v>
      </c>
      <c r="E357" s="71">
        <f t="shared" si="143"/>
        <v>0</v>
      </c>
      <c r="F357" s="71">
        <f t="shared" si="143"/>
        <v>7454.8</v>
      </c>
      <c r="G357" s="71">
        <f t="shared" si="143"/>
        <v>0</v>
      </c>
      <c r="H357" s="71">
        <f t="shared" si="143"/>
        <v>7511.2999999999993</v>
      </c>
      <c r="I357" s="71">
        <f t="shared" si="143"/>
        <v>0</v>
      </c>
      <c r="J357" s="71">
        <f t="shared" ref="J357:K357" si="144">SUM(J64,J100,J136,J211)+J248+J285+J321+J176+J171</f>
        <v>10886.66</v>
      </c>
      <c r="K357" s="71">
        <f t="shared" si="144"/>
        <v>0</v>
      </c>
      <c r="L357" s="71">
        <f t="shared" si="143"/>
        <v>10886.66</v>
      </c>
      <c r="M357" s="71">
        <f t="shared" si="143"/>
        <v>0</v>
      </c>
      <c r="N357" s="71">
        <f t="shared" si="143"/>
        <v>12448.999999999998</v>
      </c>
      <c r="O357" s="71">
        <f t="shared" si="143"/>
        <v>0</v>
      </c>
      <c r="P357" s="70">
        <f t="shared" si="130"/>
        <v>876.0600000000004</v>
      </c>
      <c r="Q357" s="70">
        <f t="shared" si="129"/>
        <v>113.31653173708037</v>
      </c>
      <c r="R357" s="71" t="e">
        <f>#REF!-F357</f>
        <v>#REF!</v>
      </c>
      <c r="S357" s="71" t="e">
        <f>#REF!/F357*100</f>
        <v>#REF!</v>
      </c>
      <c r="T357" s="70" t="e">
        <f>L357-#REF!</f>
        <v>#REF!</v>
      </c>
      <c r="U357" s="70" t="e">
        <f>+L357/#REF!*100</f>
        <v>#REF!</v>
      </c>
      <c r="V357" s="70">
        <f t="shared" si="127"/>
        <v>1562.3399999999983</v>
      </c>
      <c r="W357" s="70">
        <f t="shared" si="128"/>
        <v>114.35095796139494</v>
      </c>
      <c r="X357" s="113"/>
    </row>
    <row r="358" spans="1:24" hidden="1">
      <c r="A358" s="60"/>
      <c r="B358" s="101" t="s">
        <v>79</v>
      </c>
      <c r="C358" s="73">
        <v>2211</v>
      </c>
      <c r="D358" s="71">
        <f t="shared" ref="D358:O358" si="145">SUM(D65,D101,D137,D212)+D249+D286+D322+D177+D172</f>
        <v>851.00900000000001</v>
      </c>
      <c r="E358" s="71">
        <f t="shared" si="145"/>
        <v>0</v>
      </c>
      <c r="F358" s="71">
        <f t="shared" si="145"/>
        <v>1227.6000000000001</v>
      </c>
      <c r="G358" s="71">
        <f t="shared" si="145"/>
        <v>0</v>
      </c>
      <c r="H358" s="71">
        <f t="shared" si="145"/>
        <v>1227.6000000000001</v>
      </c>
      <c r="I358" s="71">
        <f t="shared" si="145"/>
        <v>0</v>
      </c>
      <c r="J358" s="71">
        <f t="shared" ref="J358:K358" si="146">SUM(J65,J101,J137,J212)+J249+J286+J322+J177+J172</f>
        <v>1318.8000000000002</v>
      </c>
      <c r="K358" s="71">
        <f t="shared" si="146"/>
        <v>0</v>
      </c>
      <c r="L358" s="71">
        <f t="shared" si="145"/>
        <v>1360.7000000000003</v>
      </c>
      <c r="M358" s="71">
        <f t="shared" si="145"/>
        <v>0</v>
      </c>
      <c r="N358" s="71">
        <f t="shared" si="145"/>
        <v>1360.7000000000003</v>
      </c>
      <c r="O358" s="71">
        <f t="shared" si="145"/>
        <v>0</v>
      </c>
      <c r="P358" s="70">
        <f t="shared" si="130"/>
        <v>376.59100000000012</v>
      </c>
      <c r="Q358" s="70">
        <f t="shared" si="129"/>
        <v>144.25229345400578</v>
      </c>
      <c r="R358" s="71" t="e">
        <f>#REF!-F358</f>
        <v>#REF!</v>
      </c>
      <c r="S358" s="71" t="e">
        <f>#REF!/F358*100</f>
        <v>#REF!</v>
      </c>
      <c r="T358" s="70" t="e">
        <f>L358-#REF!</f>
        <v>#REF!</v>
      </c>
      <c r="U358" s="70" t="e">
        <f>+L358/#REF!*100</f>
        <v>#REF!</v>
      </c>
      <c r="V358" s="70">
        <f t="shared" si="127"/>
        <v>0</v>
      </c>
      <c r="W358" s="70">
        <f t="shared" si="128"/>
        <v>100</v>
      </c>
      <c r="X358" s="113"/>
    </row>
    <row r="359" spans="1:24" hidden="1">
      <c r="A359" s="60"/>
      <c r="B359" s="76" t="s">
        <v>80</v>
      </c>
      <c r="C359" s="73">
        <v>2212</v>
      </c>
      <c r="D359" s="71">
        <f t="shared" ref="D359:O359" si="147">SUM(D66,D102,D138,D213)+D250+D287+D323+D178+D173</f>
        <v>475.04999999999995</v>
      </c>
      <c r="E359" s="71">
        <f t="shared" si="147"/>
        <v>0</v>
      </c>
      <c r="F359" s="71">
        <f t="shared" si="147"/>
        <v>949.09999999999991</v>
      </c>
      <c r="G359" s="71">
        <f t="shared" si="147"/>
        <v>0</v>
      </c>
      <c r="H359" s="71">
        <f t="shared" si="147"/>
        <v>949.09999999999991</v>
      </c>
      <c r="I359" s="71">
        <f t="shared" si="147"/>
        <v>0</v>
      </c>
      <c r="J359" s="71">
        <f t="shared" ref="J359:K359" si="148">SUM(J66,J102,J138,J213)+J250+J287+J323+J178+J173</f>
        <v>898.39999999999986</v>
      </c>
      <c r="K359" s="71">
        <f t="shared" si="148"/>
        <v>0</v>
      </c>
      <c r="L359" s="71">
        <f t="shared" si="147"/>
        <v>898.39999999999986</v>
      </c>
      <c r="M359" s="71">
        <f t="shared" si="147"/>
        <v>0</v>
      </c>
      <c r="N359" s="71">
        <f t="shared" si="147"/>
        <v>898.39999999999986</v>
      </c>
      <c r="O359" s="71">
        <f t="shared" si="147"/>
        <v>0</v>
      </c>
      <c r="P359" s="70">
        <f t="shared" si="130"/>
        <v>474.04999999999995</v>
      </c>
      <c r="Q359" s="70">
        <f t="shared" si="129"/>
        <v>199.78949584254289</v>
      </c>
      <c r="R359" s="71" t="e">
        <f>#REF!-F359</f>
        <v>#REF!</v>
      </c>
      <c r="S359" s="71" t="e">
        <f>#REF!/F359*100</f>
        <v>#REF!</v>
      </c>
      <c r="T359" s="70" t="e">
        <f>L359-#REF!</f>
        <v>#REF!</v>
      </c>
      <c r="U359" s="70" t="e">
        <f>+L359/#REF!*100</f>
        <v>#REF!</v>
      </c>
      <c r="V359" s="70">
        <f t="shared" si="127"/>
        <v>0</v>
      </c>
      <c r="W359" s="70">
        <f t="shared" si="128"/>
        <v>100</v>
      </c>
      <c r="X359" s="113"/>
    </row>
    <row r="360" spans="1:24" hidden="1">
      <c r="A360" s="60"/>
      <c r="B360" s="72" t="s">
        <v>81</v>
      </c>
      <c r="C360" s="73">
        <v>2213</v>
      </c>
      <c r="D360" s="71">
        <f t="shared" ref="D360:O360" si="149">SUM(D67,D103,D139,D214)+D251+D288+D324+D179</f>
        <v>0</v>
      </c>
      <c r="E360" s="71">
        <f t="shared" si="149"/>
        <v>0</v>
      </c>
      <c r="F360" s="71">
        <f t="shared" si="149"/>
        <v>0</v>
      </c>
      <c r="G360" s="71">
        <f t="shared" si="149"/>
        <v>0</v>
      </c>
      <c r="H360" s="71">
        <f t="shared" si="149"/>
        <v>0</v>
      </c>
      <c r="I360" s="71">
        <f t="shared" si="149"/>
        <v>0</v>
      </c>
      <c r="J360" s="71">
        <f t="shared" ref="J360:K360" si="150">SUM(J67,J103,J139,J214)+J251+J288+J324+J179</f>
        <v>0</v>
      </c>
      <c r="K360" s="71">
        <f t="shared" si="150"/>
        <v>0</v>
      </c>
      <c r="L360" s="71">
        <f t="shared" si="149"/>
        <v>0</v>
      </c>
      <c r="M360" s="71">
        <f t="shared" si="149"/>
        <v>0</v>
      </c>
      <c r="N360" s="71">
        <f t="shared" si="149"/>
        <v>0</v>
      </c>
      <c r="O360" s="71">
        <f t="shared" si="149"/>
        <v>0</v>
      </c>
      <c r="P360" s="70">
        <f t="shared" si="130"/>
        <v>0</v>
      </c>
      <c r="Q360" s="70" t="e">
        <f t="shared" si="129"/>
        <v>#DIV/0!</v>
      </c>
      <c r="R360" s="71" t="e">
        <f>#REF!-F360</f>
        <v>#REF!</v>
      </c>
      <c r="S360" s="71" t="e">
        <f>#REF!/F360*100</f>
        <v>#REF!</v>
      </c>
      <c r="T360" s="70" t="e">
        <f>L360-#REF!</f>
        <v>#REF!</v>
      </c>
      <c r="U360" s="70" t="e">
        <f>+L360/#REF!*100</f>
        <v>#REF!</v>
      </c>
      <c r="V360" s="70">
        <f t="shared" si="127"/>
        <v>0</v>
      </c>
      <c r="W360" s="70" t="e">
        <f t="shared" si="128"/>
        <v>#DIV/0!</v>
      </c>
      <c r="X360" s="113"/>
    </row>
    <row r="361" spans="1:24" hidden="1">
      <c r="A361" s="60"/>
      <c r="B361" s="72" t="s">
        <v>82</v>
      </c>
      <c r="C361" s="73">
        <v>2214</v>
      </c>
      <c r="D361" s="71">
        <f t="shared" ref="D361:O361" si="151">SUM(D68,D104,D140,D215)+D252+D289+D325+D180</f>
        <v>1472.104</v>
      </c>
      <c r="E361" s="71">
        <f t="shared" si="151"/>
        <v>0</v>
      </c>
      <c r="F361" s="71">
        <f t="shared" si="151"/>
        <v>1676.7</v>
      </c>
      <c r="G361" s="71">
        <f t="shared" si="151"/>
        <v>0</v>
      </c>
      <c r="H361" s="71">
        <f t="shared" si="151"/>
        <v>1643.1</v>
      </c>
      <c r="I361" s="71">
        <f t="shared" si="151"/>
        <v>0</v>
      </c>
      <c r="J361" s="71">
        <f t="shared" ref="J361:K361" si="152">SUM(J68,J104,J140,J215)+J252+J289+J325+J180</f>
        <v>1737</v>
      </c>
      <c r="K361" s="71">
        <f t="shared" si="152"/>
        <v>0</v>
      </c>
      <c r="L361" s="71">
        <f t="shared" si="151"/>
        <v>1898.6</v>
      </c>
      <c r="M361" s="71">
        <f t="shared" si="151"/>
        <v>0</v>
      </c>
      <c r="N361" s="71">
        <f t="shared" si="151"/>
        <v>1898.6</v>
      </c>
      <c r="O361" s="71">
        <f t="shared" si="151"/>
        <v>0</v>
      </c>
      <c r="P361" s="70">
        <f t="shared" si="130"/>
        <v>204.596</v>
      </c>
      <c r="Q361" s="70">
        <f t="shared" si="129"/>
        <v>113.89820284436425</v>
      </c>
      <c r="R361" s="71" t="e">
        <f>#REF!-F361</f>
        <v>#REF!</v>
      </c>
      <c r="S361" s="71" t="e">
        <f>#REF!/F361*100</f>
        <v>#REF!</v>
      </c>
      <c r="T361" s="70" t="e">
        <f>L361-#REF!</f>
        <v>#REF!</v>
      </c>
      <c r="U361" s="70" t="e">
        <f>+L361/#REF!*100</f>
        <v>#REF!</v>
      </c>
      <c r="V361" s="70">
        <f t="shared" si="127"/>
        <v>0</v>
      </c>
      <c r="W361" s="70">
        <f t="shared" si="128"/>
        <v>100</v>
      </c>
      <c r="X361" s="113"/>
    </row>
    <row r="362" spans="1:24" hidden="1">
      <c r="A362" s="60"/>
      <c r="B362" s="83" t="s">
        <v>83</v>
      </c>
      <c r="C362" s="78">
        <v>2215</v>
      </c>
      <c r="D362" s="102">
        <f t="shared" ref="D362:O362" si="153">D363+D364+D365+D366</f>
        <v>18334.429699999997</v>
      </c>
      <c r="E362" s="102">
        <f t="shared" si="153"/>
        <v>0</v>
      </c>
      <c r="F362" s="102">
        <f t="shared" si="153"/>
        <v>7516.6</v>
      </c>
      <c r="G362" s="102">
        <f t="shared" si="153"/>
        <v>100</v>
      </c>
      <c r="H362" s="102">
        <f t="shared" si="153"/>
        <v>8284.3999999999978</v>
      </c>
      <c r="I362" s="102">
        <f t="shared" si="153"/>
        <v>112.1</v>
      </c>
      <c r="J362" s="102">
        <f t="shared" ref="J362:K362" si="154">J363+J364+J365+J366</f>
        <v>4348.7</v>
      </c>
      <c r="K362" s="102">
        <f t="shared" si="154"/>
        <v>100</v>
      </c>
      <c r="L362" s="102">
        <f t="shared" si="153"/>
        <v>3184.5</v>
      </c>
      <c r="M362" s="102">
        <f t="shared" si="153"/>
        <v>100</v>
      </c>
      <c r="N362" s="102">
        <f t="shared" si="153"/>
        <v>3184.5</v>
      </c>
      <c r="O362" s="102">
        <f t="shared" si="153"/>
        <v>100</v>
      </c>
      <c r="P362" s="70">
        <f t="shared" si="130"/>
        <v>-10817.829699999997</v>
      </c>
      <c r="Q362" s="70">
        <f t="shared" si="129"/>
        <v>40.997184657453523</v>
      </c>
      <c r="R362" s="71" t="e">
        <f>#REF!-F362</f>
        <v>#REF!</v>
      </c>
      <c r="S362" s="71" t="e">
        <f>#REF!/F362*100</f>
        <v>#REF!</v>
      </c>
      <c r="T362" s="70" t="e">
        <f>L362-#REF!</f>
        <v>#REF!</v>
      </c>
      <c r="U362" s="70" t="e">
        <f>+L362/#REF!*100</f>
        <v>#REF!</v>
      </c>
      <c r="V362" s="70">
        <f t="shared" si="127"/>
        <v>0</v>
      </c>
      <c r="W362" s="70">
        <f t="shared" si="128"/>
        <v>100</v>
      </c>
      <c r="X362" s="113"/>
    </row>
    <row r="363" spans="1:24" hidden="1">
      <c r="A363" s="60"/>
      <c r="B363" s="80" t="s">
        <v>119</v>
      </c>
      <c r="C363" s="73">
        <v>22151</v>
      </c>
      <c r="D363" s="71">
        <f t="shared" ref="D363:N363" si="155">SUM(D70,D106,D142,D217)+D254+D291+D327+D182</f>
        <v>0</v>
      </c>
      <c r="E363" s="71">
        <f t="shared" si="155"/>
        <v>0</v>
      </c>
      <c r="F363" s="71">
        <f t="shared" ref="F363:K371" si="156">SUM(F70,F106,F142,F217)+F254+F291+F327+F182</f>
        <v>0</v>
      </c>
      <c r="G363" s="71">
        <f t="shared" si="156"/>
        <v>0</v>
      </c>
      <c r="H363" s="71">
        <f t="shared" si="156"/>
        <v>0</v>
      </c>
      <c r="I363" s="71">
        <f t="shared" si="156"/>
        <v>0</v>
      </c>
      <c r="J363" s="71">
        <f t="shared" si="156"/>
        <v>0</v>
      </c>
      <c r="K363" s="71">
        <f t="shared" si="156"/>
        <v>0</v>
      </c>
      <c r="L363" s="71">
        <f t="shared" si="155"/>
        <v>58</v>
      </c>
      <c r="M363" s="71">
        <f t="shared" ref="M363:M371" si="157">SUM(M70,M106,M142,M217)+M254+M291+M327+M182</f>
        <v>0</v>
      </c>
      <c r="N363" s="71">
        <f t="shared" si="155"/>
        <v>58</v>
      </c>
      <c r="O363" s="71">
        <f t="shared" ref="O363:O371" si="158">SUM(O70,O106,O142,O217)+O254+O291+O327+O182</f>
        <v>0</v>
      </c>
      <c r="P363" s="70">
        <f t="shared" si="130"/>
        <v>0</v>
      </c>
      <c r="Q363" s="70" t="e">
        <f t="shared" si="129"/>
        <v>#DIV/0!</v>
      </c>
      <c r="R363" s="71" t="e">
        <f>#REF!-F363</f>
        <v>#REF!</v>
      </c>
      <c r="S363" s="71" t="e">
        <f>#REF!/F363*100</f>
        <v>#REF!</v>
      </c>
      <c r="T363" s="70" t="e">
        <f>L363-#REF!</f>
        <v>#REF!</v>
      </c>
      <c r="U363" s="70" t="e">
        <f>+L363/#REF!*100</f>
        <v>#REF!</v>
      </c>
      <c r="V363" s="70">
        <f t="shared" si="127"/>
        <v>0</v>
      </c>
      <c r="W363" s="70">
        <f t="shared" si="128"/>
        <v>100</v>
      </c>
      <c r="X363" s="113"/>
    </row>
    <row r="364" spans="1:24" hidden="1">
      <c r="A364" s="60"/>
      <c r="B364" s="80" t="s">
        <v>120</v>
      </c>
      <c r="C364" s="73">
        <v>22152</v>
      </c>
      <c r="D364" s="71">
        <f t="shared" ref="D364:N364" si="159">SUM(D71,D107,D143,D218)+D255+D292+D328+D183</f>
        <v>0</v>
      </c>
      <c r="E364" s="71">
        <f t="shared" si="159"/>
        <v>0</v>
      </c>
      <c r="F364" s="71">
        <f t="shared" si="156"/>
        <v>0</v>
      </c>
      <c r="G364" s="71">
        <f t="shared" si="156"/>
        <v>0</v>
      </c>
      <c r="H364" s="71">
        <f t="shared" si="156"/>
        <v>0</v>
      </c>
      <c r="I364" s="71">
        <f t="shared" si="156"/>
        <v>0</v>
      </c>
      <c r="J364" s="71">
        <f t="shared" si="156"/>
        <v>0</v>
      </c>
      <c r="K364" s="71">
        <f t="shared" si="156"/>
        <v>0</v>
      </c>
      <c r="L364" s="71">
        <f t="shared" si="159"/>
        <v>0</v>
      </c>
      <c r="M364" s="71">
        <f t="shared" si="157"/>
        <v>0</v>
      </c>
      <c r="N364" s="71">
        <f t="shared" si="159"/>
        <v>0</v>
      </c>
      <c r="O364" s="71">
        <f t="shared" si="158"/>
        <v>0</v>
      </c>
      <c r="P364" s="70">
        <f t="shared" si="130"/>
        <v>0</v>
      </c>
      <c r="Q364" s="70" t="e">
        <f t="shared" si="129"/>
        <v>#DIV/0!</v>
      </c>
      <c r="R364" s="71" t="e">
        <f>#REF!-F364</f>
        <v>#REF!</v>
      </c>
      <c r="S364" s="71" t="e">
        <f>#REF!/F364*100</f>
        <v>#REF!</v>
      </c>
      <c r="T364" s="70" t="e">
        <f>L364-#REF!</f>
        <v>#REF!</v>
      </c>
      <c r="U364" s="70" t="e">
        <f>+L364/#REF!*100</f>
        <v>#REF!</v>
      </c>
      <c r="V364" s="70">
        <f t="shared" si="127"/>
        <v>0</v>
      </c>
      <c r="W364" s="70" t="e">
        <f t="shared" si="128"/>
        <v>#DIV/0!</v>
      </c>
      <c r="X364" s="113"/>
    </row>
    <row r="365" spans="1:24" hidden="1">
      <c r="A365" s="60"/>
      <c r="B365" s="80" t="s">
        <v>86</v>
      </c>
      <c r="C365" s="73">
        <v>22153</v>
      </c>
      <c r="D365" s="71">
        <f t="shared" ref="D365:N365" si="160">SUM(D72,D108,D144,D219)+D256+D293+D329+D184</f>
        <v>0</v>
      </c>
      <c r="E365" s="71">
        <f t="shared" si="160"/>
        <v>0</v>
      </c>
      <c r="F365" s="71">
        <f t="shared" si="156"/>
        <v>0</v>
      </c>
      <c r="G365" s="71">
        <f t="shared" si="156"/>
        <v>0</v>
      </c>
      <c r="H365" s="71">
        <f t="shared" si="156"/>
        <v>0</v>
      </c>
      <c r="I365" s="71">
        <f t="shared" si="156"/>
        <v>0</v>
      </c>
      <c r="J365" s="71">
        <f t="shared" si="156"/>
        <v>0</v>
      </c>
      <c r="K365" s="71">
        <f t="shared" si="156"/>
        <v>0</v>
      </c>
      <c r="L365" s="71">
        <f t="shared" si="160"/>
        <v>34</v>
      </c>
      <c r="M365" s="71">
        <f t="shared" si="157"/>
        <v>0</v>
      </c>
      <c r="N365" s="71">
        <f t="shared" si="160"/>
        <v>34</v>
      </c>
      <c r="O365" s="71">
        <f t="shared" si="158"/>
        <v>0</v>
      </c>
      <c r="P365" s="70">
        <f t="shared" si="130"/>
        <v>0</v>
      </c>
      <c r="Q365" s="70" t="e">
        <f t="shared" si="129"/>
        <v>#DIV/0!</v>
      </c>
      <c r="R365" s="71" t="e">
        <f>#REF!-F365</f>
        <v>#REF!</v>
      </c>
      <c r="S365" s="71" t="e">
        <f>#REF!/F365*100</f>
        <v>#REF!</v>
      </c>
      <c r="T365" s="70" t="e">
        <f>L365-#REF!</f>
        <v>#REF!</v>
      </c>
      <c r="U365" s="70" t="e">
        <f>+L365/#REF!*100</f>
        <v>#REF!</v>
      </c>
      <c r="V365" s="70">
        <f t="shared" si="127"/>
        <v>0</v>
      </c>
      <c r="W365" s="70">
        <f t="shared" si="128"/>
        <v>100</v>
      </c>
      <c r="X365" s="113"/>
    </row>
    <row r="366" spans="1:24" hidden="1">
      <c r="A366" s="60"/>
      <c r="B366" s="80" t="s">
        <v>121</v>
      </c>
      <c r="C366" s="73">
        <v>22154</v>
      </c>
      <c r="D366" s="71">
        <f t="shared" ref="D366:N366" si="161">SUM(D73,D109,D145,D220)+D257+D294+D330+D185</f>
        <v>18334.429699999997</v>
      </c>
      <c r="E366" s="71">
        <f t="shared" si="161"/>
        <v>0</v>
      </c>
      <c r="F366" s="71">
        <f t="shared" si="156"/>
        <v>7516.6</v>
      </c>
      <c r="G366" s="71">
        <f t="shared" si="156"/>
        <v>100</v>
      </c>
      <c r="H366" s="71">
        <f t="shared" si="156"/>
        <v>8284.3999999999978</v>
      </c>
      <c r="I366" s="71">
        <f t="shared" si="156"/>
        <v>112.1</v>
      </c>
      <c r="J366" s="71">
        <f t="shared" si="156"/>
        <v>4348.7</v>
      </c>
      <c r="K366" s="71">
        <f t="shared" si="156"/>
        <v>100</v>
      </c>
      <c r="L366" s="71">
        <f t="shared" si="161"/>
        <v>3092.5</v>
      </c>
      <c r="M366" s="71">
        <f t="shared" si="157"/>
        <v>100</v>
      </c>
      <c r="N366" s="71">
        <f t="shared" si="161"/>
        <v>3092.5</v>
      </c>
      <c r="O366" s="71">
        <f t="shared" si="158"/>
        <v>100</v>
      </c>
      <c r="P366" s="70">
        <f t="shared" si="130"/>
        <v>-10817.829699999997</v>
      </c>
      <c r="Q366" s="70">
        <f t="shared" si="129"/>
        <v>40.997184657453523</v>
      </c>
      <c r="R366" s="71" t="e">
        <f>#REF!-F366</f>
        <v>#REF!</v>
      </c>
      <c r="S366" s="71" t="e">
        <f>#REF!/F366*100</f>
        <v>#REF!</v>
      </c>
      <c r="T366" s="70" t="e">
        <f>L366-#REF!</f>
        <v>#REF!</v>
      </c>
      <c r="U366" s="70" t="e">
        <f>+L366/#REF!*100</f>
        <v>#REF!</v>
      </c>
      <c r="V366" s="70">
        <f t="shared" si="127"/>
        <v>0</v>
      </c>
      <c r="W366" s="70">
        <f t="shared" si="128"/>
        <v>100</v>
      </c>
      <c r="X366" s="113"/>
    </row>
    <row r="367" spans="1:24" hidden="1">
      <c r="A367" s="60"/>
      <c r="B367" s="76" t="s">
        <v>88</v>
      </c>
      <c r="C367" s="73">
        <v>2217</v>
      </c>
      <c r="D367" s="71">
        <f t="shared" ref="D367:N367" si="162">SUM(D74,D110,D146,D221)+D258+D295+D331+D186</f>
        <v>0</v>
      </c>
      <c r="E367" s="71">
        <f t="shared" si="162"/>
        <v>0</v>
      </c>
      <c r="F367" s="71">
        <f t="shared" si="156"/>
        <v>0</v>
      </c>
      <c r="G367" s="71">
        <f t="shared" si="156"/>
        <v>0</v>
      </c>
      <c r="H367" s="71">
        <f t="shared" si="156"/>
        <v>0</v>
      </c>
      <c r="I367" s="71">
        <f t="shared" si="156"/>
        <v>0</v>
      </c>
      <c r="J367" s="71">
        <f t="shared" si="156"/>
        <v>0</v>
      </c>
      <c r="K367" s="71">
        <f t="shared" si="156"/>
        <v>0</v>
      </c>
      <c r="L367" s="71">
        <f t="shared" si="162"/>
        <v>0</v>
      </c>
      <c r="M367" s="71">
        <f t="shared" si="157"/>
        <v>0</v>
      </c>
      <c r="N367" s="71">
        <f t="shared" si="162"/>
        <v>0</v>
      </c>
      <c r="O367" s="71">
        <f t="shared" si="158"/>
        <v>0</v>
      </c>
      <c r="P367" s="70">
        <f t="shared" si="130"/>
        <v>0</v>
      </c>
      <c r="Q367" s="70" t="e">
        <f t="shared" si="129"/>
        <v>#DIV/0!</v>
      </c>
      <c r="R367" s="71" t="e">
        <f>#REF!-F367</f>
        <v>#REF!</v>
      </c>
      <c r="S367" s="71" t="e">
        <f>#REF!/F367*100</f>
        <v>#REF!</v>
      </c>
      <c r="T367" s="70" t="e">
        <f>L367-#REF!</f>
        <v>#REF!</v>
      </c>
      <c r="U367" s="70" t="e">
        <f>+L367/#REF!*100</f>
        <v>#REF!</v>
      </c>
      <c r="V367" s="70">
        <f t="shared" si="127"/>
        <v>0</v>
      </c>
      <c r="W367" s="70" t="e">
        <f t="shared" si="128"/>
        <v>#DIV/0!</v>
      </c>
      <c r="X367" s="113"/>
    </row>
    <row r="368" spans="1:24" hidden="1">
      <c r="A368" s="60"/>
      <c r="B368" s="72" t="s">
        <v>89</v>
      </c>
      <c r="C368" s="73">
        <v>2218</v>
      </c>
      <c r="D368" s="71">
        <f t="shared" ref="D368:N368" si="163">SUM(D75,D111,D147,D222)+D259+D296+D332+D187</f>
        <v>0</v>
      </c>
      <c r="E368" s="71">
        <f t="shared" si="163"/>
        <v>0</v>
      </c>
      <c r="F368" s="71">
        <f t="shared" si="156"/>
        <v>0</v>
      </c>
      <c r="G368" s="71">
        <f t="shared" si="156"/>
        <v>0</v>
      </c>
      <c r="H368" s="71">
        <f t="shared" si="156"/>
        <v>0</v>
      </c>
      <c r="I368" s="71">
        <f t="shared" si="156"/>
        <v>0</v>
      </c>
      <c r="J368" s="71">
        <f t="shared" si="156"/>
        <v>0</v>
      </c>
      <c r="K368" s="71">
        <f t="shared" si="156"/>
        <v>0</v>
      </c>
      <c r="L368" s="71">
        <f t="shared" si="163"/>
        <v>0</v>
      </c>
      <c r="M368" s="71">
        <f t="shared" si="157"/>
        <v>0</v>
      </c>
      <c r="N368" s="71">
        <f t="shared" si="163"/>
        <v>0</v>
      </c>
      <c r="O368" s="71">
        <f t="shared" si="158"/>
        <v>0</v>
      </c>
      <c r="P368" s="70">
        <f t="shared" si="130"/>
        <v>0</v>
      </c>
      <c r="Q368" s="70" t="e">
        <f t="shared" si="129"/>
        <v>#DIV/0!</v>
      </c>
      <c r="R368" s="71" t="e">
        <f>#REF!-F368</f>
        <v>#REF!</v>
      </c>
      <c r="S368" s="71" t="e">
        <f>#REF!/F368*100</f>
        <v>#REF!</v>
      </c>
      <c r="T368" s="70" t="e">
        <f>L368-#REF!</f>
        <v>#REF!</v>
      </c>
      <c r="U368" s="70" t="e">
        <f>+L368/#REF!*100</f>
        <v>#REF!</v>
      </c>
      <c r="V368" s="70">
        <f t="shared" si="127"/>
        <v>0</v>
      </c>
      <c r="W368" s="70" t="e">
        <f t="shared" si="128"/>
        <v>#DIV/0!</v>
      </c>
      <c r="X368" s="113"/>
    </row>
    <row r="369" spans="1:24" hidden="1">
      <c r="A369" s="60"/>
      <c r="B369" s="72" t="s">
        <v>122</v>
      </c>
      <c r="C369" s="73">
        <v>2221</v>
      </c>
      <c r="D369" s="71">
        <f t="shared" ref="D369:N369" si="164">SUM(D76,D112,D148,D223)+D260+D297+D333+D188</f>
        <v>0</v>
      </c>
      <c r="E369" s="71">
        <f t="shared" si="164"/>
        <v>0</v>
      </c>
      <c r="F369" s="71">
        <f t="shared" si="156"/>
        <v>0</v>
      </c>
      <c r="G369" s="71">
        <f t="shared" si="156"/>
        <v>0</v>
      </c>
      <c r="H369" s="71">
        <f t="shared" si="156"/>
        <v>0</v>
      </c>
      <c r="I369" s="71">
        <f t="shared" si="156"/>
        <v>0</v>
      </c>
      <c r="J369" s="71">
        <f t="shared" si="156"/>
        <v>0</v>
      </c>
      <c r="K369" s="71">
        <f t="shared" si="156"/>
        <v>0</v>
      </c>
      <c r="L369" s="71">
        <f t="shared" si="164"/>
        <v>0</v>
      </c>
      <c r="M369" s="71">
        <f t="shared" si="157"/>
        <v>0</v>
      </c>
      <c r="N369" s="71">
        <f t="shared" si="164"/>
        <v>1000</v>
      </c>
      <c r="O369" s="71">
        <f t="shared" si="158"/>
        <v>0</v>
      </c>
      <c r="P369" s="70">
        <f t="shared" si="130"/>
        <v>0</v>
      </c>
      <c r="Q369" s="70" t="e">
        <f t="shared" si="129"/>
        <v>#DIV/0!</v>
      </c>
      <c r="R369" s="71" t="e">
        <f>#REF!-F369</f>
        <v>#REF!</v>
      </c>
      <c r="S369" s="71" t="e">
        <f>#REF!/F369*100</f>
        <v>#REF!</v>
      </c>
      <c r="T369" s="70" t="e">
        <f>L369-#REF!</f>
        <v>#REF!</v>
      </c>
      <c r="U369" s="70" t="e">
        <f>+L369/#REF!*100</f>
        <v>#REF!</v>
      </c>
      <c r="V369" s="70">
        <f t="shared" si="127"/>
        <v>1000</v>
      </c>
      <c r="W369" s="70" t="e">
        <f t="shared" si="128"/>
        <v>#DIV/0!</v>
      </c>
      <c r="X369" s="113"/>
    </row>
    <row r="370" spans="1:24" ht="25.5" hidden="1">
      <c r="A370" s="60"/>
      <c r="B370" s="81" t="s">
        <v>91</v>
      </c>
      <c r="C370" s="73">
        <v>2222</v>
      </c>
      <c r="D370" s="71">
        <f t="shared" ref="D370:N370" si="165">SUM(D77,D113,D149,D224)+D261+D298+D334+D189</f>
        <v>626.23700000000008</v>
      </c>
      <c r="E370" s="71">
        <f t="shared" si="165"/>
        <v>0</v>
      </c>
      <c r="F370" s="71">
        <f t="shared" si="156"/>
        <v>1285.5</v>
      </c>
      <c r="G370" s="71">
        <f t="shared" si="156"/>
        <v>0</v>
      </c>
      <c r="H370" s="71">
        <f t="shared" si="156"/>
        <v>1307.6999999999998</v>
      </c>
      <c r="I370" s="71">
        <f t="shared" si="156"/>
        <v>0</v>
      </c>
      <c r="J370" s="71">
        <f t="shared" si="156"/>
        <v>1285.5</v>
      </c>
      <c r="K370" s="71">
        <f t="shared" si="156"/>
        <v>0</v>
      </c>
      <c r="L370" s="71">
        <f t="shared" si="165"/>
        <v>1285.5</v>
      </c>
      <c r="M370" s="71">
        <f t="shared" si="157"/>
        <v>0</v>
      </c>
      <c r="N370" s="71">
        <f t="shared" si="165"/>
        <v>1285.5</v>
      </c>
      <c r="O370" s="71">
        <f t="shared" si="158"/>
        <v>0</v>
      </c>
      <c r="P370" s="70">
        <f t="shared" si="130"/>
        <v>659.26299999999992</v>
      </c>
      <c r="Q370" s="70">
        <f t="shared" si="129"/>
        <v>205.27372224892488</v>
      </c>
      <c r="R370" s="71" t="e">
        <f>#REF!-F370</f>
        <v>#REF!</v>
      </c>
      <c r="S370" s="71" t="e">
        <f>#REF!/F370*100</f>
        <v>#REF!</v>
      </c>
      <c r="T370" s="70" t="e">
        <f>L370-#REF!</f>
        <v>#REF!</v>
      </c>
      <c r="U370" s="70" t="e">
        <f>+L370/#REF!*100</f>
        <v>#REF!</v>
      </c>
      <c r="V370" s="70">
        <f t="shared" si="127"/>
        <v>0</v>
      </c>
      <c r="W370" s="70">
        <f t="shared" si="128"/>
        <v>100</v>
      </c>
      <c r="X370" s="113"/>
    </row>
    <row r="371" spans="1:24" hidden="1">
      <c r="A371" s="60"/>
      <c r="B371" s="81" t="s">
        <v>92</v>
      </c>
      <c r="C371" s="73">
        <v>2223</v>
      </c>
      <c r="D371" s="71">
        <f t="shared" ref="D371:N371" si="166">SUM(D78,D114,D150,D225)+D262+D299+D335+D190</f>
        <v>0</v>
      </c>
      <c r="E371" s="71">
        <f t="shared" si="166"/>
        <v>0</v>
      </c>
      <c r="F371" s="71">
        <f t="shared" si="156"/>
        <v>0</v>
      </c>
      <c r="G371" s="71">
        <f t="shared" si="156"/>
        <v>0</v>
      </c>
      <c r="H371" s="71">
        <f t="shared" si="156"/>
        <v>0</v>
      </c>
      <c r="I371" s="71">
        <f t="shared" si="156"/>
        <v>0</v>
      </c>
      <c r="J371" s="71">
        <f t="shared" si="156"/>
        <v>0</v>
      </c>
      <c r="K371" s="71">
        <f t="shared" si="156"/>
        <v>0</v>
      </c>
      <c r="L371" s="71">
        <f t="shared" si="166"/>
        <v>0</v>
      </c>
      <c r="M371" s="71">
        <f t="shared" si="157"/>
        <v>0</v>
      </c>
      <c r="N371" s="71">
        <f t="shared" si="166"/>
        <v>0</v>
      </c>
      <c r="O371" s="71">
        <f t="shared" si="158"/>
        <v>0</v>
      </c>
      <c r="P371" s="70">
        <f t="shared" si="130"/>
        <v>0</v>
      </c>
      <c r="Q371" s="70" t="e">
        <f t="shared" si="129"/>
        <v>#DIV/0!</v>
      </c>
      <c r="R371" s="71" t="e">
        <f>#REF!-F371</f>
        <v>#REF!</v>
      </c>
      <c r="S371" s="71" t="e">
        <f>#REF!/F371*100</f>
        <v>#REF!</v>
      </c>
      <c r="T371" s="70" t="e">
        <f>L371-#REF!</f>
        <v>#REF!</v>
      </c>
      <c r="U371" s="70" t="e">
        <f>+L371/#REF!*100</f>
        <v>#REF!</v>
      </c>
      <c r="V371" s="70">
        <f t="shared" si="127"/>
        <v>0</v>
      </c>
      <c r="W371" s="70" t="e">
        <f t="shared" si="128"/>
        <v>#DIV/0!</v>
      </c>
      <c r="X371" s="113"/>
    </row>
    <row r="372" spans="1:24" hidden="1">
      <c r="A372" s="60"/>
      <c r="B372" s="81" t="s">
        <v>128</v>
      </c>
      <c r="C372" s="73">
        <v>2224</v>
      </c>
      <c r="D372" s="71">
        <f t="shared" ref="D372:N372" si="167">SUM(D78,D114,D150,D226)+D263+D299+D335</f>
        <v>0</v>
      </c>
      <c r="E372" s="71">
        <f t="shared" si="167"/>
        <v>0</v>
      </c>
      <c r="F372" s="71">
        <f t="shared" ref="F372:K373" si="168">SUM(F78,F114,F150,F226)+F263+F299+F335</f>
        <v>0</v>
      </c>
      <c r="G372" s="71">
        <f t="shared" si="168"/>
        <v>0</v>
      </c>
      <c r="H372" s="71">
        <f t="shared" si="168"/>
        <v>0</v>
      </c>
      <c r="I372" s="71">
        <f t="shared" si="168"/>
        <v>0</v>
      </c>
      <c r="J372" s="71">
        <f t="shared" si="168"/>
        <v>0</v>
      </c>
      <c r="K372" s="71">
        <f t="shared" si="168"/>
        <v>0</v>
      </c>
      <c r="L372" s="71">
        <f t="shared" si="167"/>
        <v>0</v>
      </c>
      <c r="M372" s="71">
        <f>SUM(M78,M114,M150,M226)+M263+M299+M335</f>
        <v>0</v>
      </c>
      <c r="N372" s="71">
        <f t="shared" si="167"/>
        <v>0</v>
      </c>
      <c r="O372" s="71">
        <f>SUM(O78,O114,O150,O226)+O263+O299+O335</f>
        <v>0</v>
      </c>
      <c r="P372" s="70">
        <f t="shared" si="130"/>
        <v>0</v>
      </c>
      <c r="Q372" s="70" t="e">
        <f t="shared" si="129"/>
        <v>#DIV/0!</v>
      </c>
      <c r="R372" s="71" t="e">
        <f>#REF!-F372</f>
        <v>#REF!</v>
      </c>
      <c r="S372" s="71" t="e">
        <f>#REF!/F372*100</f>
        <v>#REF!</v>
      </c>
      <c r="T372" s="70" t="e">
        <f>L372-#REF!</f>
        <v>#REF!</v>
      </c>
      <c r="U372" s="70" t="e">
        <f>+L372/#REF!*100</f>
        <v>#REF!</v>
      </c>
      <c r="V372" s="70">
        <f t="shared" si="127"/>
        <v>0</v>
      </c>
      <c r="W372" s="70" t="e">
        <f t="shared" si="128"/>
        <v>#DIV/0!</v>
      </c>
      <c r="X372" s="113"/>
    </row>
    <row r="373" spans="1:24" hidden="1">
      <c r="A373" s="60"/>
      <c r="B373" s="81" t="s">
        <v>123</v>
      </c>
      <c r="C373" s="73">
        <v>2225</v>
      </c>
      <c r="D373" s="71">
        <f t="shared" ref="D373:N373" si="169">SUM(D79,D115,D151,D227)+D264+D300+D336</f>
        <v>0</v>
      </c>
      <c r="E373" s="71">
        <f t="shared" si="169"/>
        <v>0</v>
      </c>
      <c r="F373" s="71">
        <f t="shared" si="168"/>
        <v>0</v>
      </c>
      <c r="G373" s="71">
        <f t="shared" si="168"/>
        <v>0</v>
      </c>
      <c r="H373" s="71">
        <f t="shared" si="168"/>
        <v>0</v>
      </c>
      <c r="I373" s="71">
        <f t="shared" si="168"/>
        <v>0</v>
      </c>
      <c r="J373" s="71">
        <f t="shared" si="168"/>
        <v>0</v>
      </c>
      <c r="K373" s="71">
        <f t="shared" si="168"/>
        <v>0</v>
      </c>
      <c r="L373" s="71">
        <f t="shared" si="169"/>
        <v>0</v>
      </c>
      <c r="M373" s="71">
        <f>SUM(M79,M115,M151,M227)+M264+M300+M336</f>
        <v>0</v>
      </c>
      <c r="N373" s="71">
        <f t="shared" si="169"/>
        <v>0</v>
      </c>
      <c r="O373" s="71">
        <f>SUM(O79,O115,O151,O227)+O264+O300+O336</f>
        <v>0</v>
      </c>
      <c r="P373" s="70">
        <f t="shared" si="130"/>
        <v>0</v>
      </c>
      <c r="Q373" s="70" t="e">
        <f t="shared" si="129"/>
        <v>#DIV/0!</v>
      </c>
      <c r="R373" s="71" t="e">
        <f>#REF!-F373</f>
        <v>#REF!</v>
      </c>
      <c r="S373" s="71" t="e">
        <f>#REF!/F373*100</f>
        <v>#REF!</v>
      </c>
      <c r="T373" s="70" t="e">
        <f>L373-#REF!</f>
        <v>#REF!</v>
      </c>
      <c r="U373" s="70" t="e">
        <f>+L373/#REF!*100</f>
        <v>#REF!</v>
      </c>
      <c r="V373" s="70">
        <f t="shared" si="127"/>
        <v>0</v>
      </c>
      <c r="W373" s="70" t="e">
        <f t="shared" si="128"/>
        <v>#DIV/0!</v>
      </c>
      <c r="X373" s="113"/>
    </row>
    <row r="374" spans="1:24" hidden="1">
      <c r="A374" s="60"/>
      <c r="B374" s="83" t="s">
        <v>95</v>
      </c>
      <c r="C374" s="78">
        <v>2231</v>
      </c>
      <c r="D374" s="102">
        <f t="shared" ref="D374:O374" si="170">D375+D376+D377+D378</f>
        <v>1798.3920000000001</v>
      </c>
      <c r="E374" s="102">
        <f t="shared" si="170"/>
        <v>0</v>
      </c>
      <c r="F374" s="102">
        <f t="shared" si="170"/>
        <v>558.79999999999995</v>
      </c>
      <c r="G374" s="102">
        <f t="shared" si="170"/>
        <v>0</v>
      </c>
      <c r="H374" s="102">
        <f t="shared" si="170"/>
        <v>558.79999999999995</v>
      </c>
      <c r="I374" s="102">
        <f t="shared" si="170"/>
        <v>0</v>
      </c>
      <c r="J374" s="102">
        <f t="shared" ref="J374:K374" si="171">J375+J376+J377+J378</f>
        <v>558.79999999999995</v>
      </c>
      <c r="K374" s="102">
        <f t="shared" si="171"/>
        <v>0</v>
      </c>
      <c r="L374" s="102">
        <f t="shared" si="170"/>
        <v>722.9</v>
      </c>
      <c r="M374" s="102">
        <f t="shared" si="170"/>
        <v>0</v>
      </c>
      <c r="N374" s="102">
        <f t="shared" si="170"/>
        <v>722.9</v>
      </c>
      <c r="O374" s="102">
        <f t="shared" si="170"/>
        <v>0</v>
      </c>
      <c r="P374" s="70">
        <f t="shared" si="130"/>
        <v>-1239.5920000000001</v>
      </c>
      <c r="Q374" s="70">
        <f t="shared" si="129"/>
        <v>31.072202278479882</v>
      </c>
      <c r="R374" s="71" t="e">
        <f>#REF!-F374</f>
        <v>#REF!</v>
      </c>
      <c r="S374" s="71" t="e">
        <f>#REF!/F374*100</f>
        <v>#REF!</v>
      </c>
      <c r="T374" s="70" t="e">
        <f>L374-#REF!</f>
        <v>#REF!</v>
      </c>
      <c r="U374" s="70" t="e">
        <f>+L374/#REF!*100</f>
        <v>#REF!</v>
      </c>
      <c r="V374" s="70">
        <f t="shared" si="127"/>
        <v>0</v>
      </c>
      <c r="W374" s="70">
        <f t="shared" si="128"/>
        <v>100</v>
      </c>
      <c r="X374" s="113"/>
    </row>
    <row r="375" spans="1:24" hidden="1">
      <c r="A375" s="60"/>
      <c r="B375" s="81" t="s">
        <v>96</v>
      </c>
      <c r="C375" s="73">
        <v>22311100</v>
      </c>
      <c r="D375" s="71">
        <f t="shared" ref="D375:O375" si="172">SUM(D81,D117,D153,D229)+D266+D302+D338+D193</f>
        <v>226.18</v>
      </c>
      <c r="E375" s="71">
        <f t="shared" si="172"/>
        <v>0</v>
      </c>
      <c r="F375" s="71">
        <f t="shared" si="172"/>
        <v>0</v>
      </c>
      <c r="G375" s="71">
        <f t="shared" si="172"/>
        <v>0</v>
      </c>
      <c r="H375" s="71">
        <f t="shared" si="172"/>
        <v>0</v>
      </c>
      <c r="I375" s="71">
        <f>SUM(I81,I117,I153,I229)+I266+I302+I338+I193</f>
        <v>0</v>
      </c>
      <c r="J375" s="71">
        <f t="shared" ref="J375:K375" si="173">SUM(J81,J117,J153,J229)+J266+J302+J338+J193</f>
        <v>0</v>
      </c>
      <c r="K375" s="71">
        <f t="shared" si="173"/>
        <v>0</v>
      </c>
      <c r="L375" s="71">
        <f t="shared" si="172"/>
        <v>0</v>
      </c>
      <c r="M375" s="71">
        <f t="shared" si="172"/>
        <v>0</v>
      </c>
      <c r="N375" s="71">
        <f t="shared" si="172"/>
        <v>0</v>
      </c>
      <c r="O375" s="71">
        <f t="shared" si="172"/>
        <v>0</v>
      </c>
      <c r="P375" s="70">
        <f t="shared" si="130"/>
        <v>-226.18</v>
      </c>
      <c r="Q375" s="70">
        <f t="shared" si="129"/>
        <v>0</v>
      </c>
      <c r="R375" s="71" t="e">
        <f>#REF!-F375</f>
        <v>#REF!</v>
      </c>
      <c r="S375" s="71" t="e">
        <f>#REF!/F375*100</f>
        <v>#REF!</v>
      </c>
      <c r="T375" s="70" t="e">
        <f>L375-#REF!</f>
        <v>#REF!</v>
      </c>
      <c r="U375" s="70" t="e">
        <f>+L375/#REF!*100</f>
        <v>#REF!</v>
      </c>
      <c r="V375" s="70">
        <f t="shared" si="127"/>
        <v>0</v>
      </c>
      <c r="W375" s="70" t="e">
        <f t="shared" si="128"/>
        <v>#DIV/0!</v>
      </c>
      <c r="X375" s="113"/>
    </row>
    <row r="376" spans="1:24" hidden="1">
      <c r="A376" s="60"/>
      <c r="B376" s="81" t="s">
        <v>97</v>
      </c>
      <c r="C376" s="73">
        <v>22311200</v>
      </c>
      <c r="D376" s="71">
        <f t="shared" ref="D376:O376" si="174">SUM(D82,D118,D154,D230)+D267+D303+D339+D194</f>
        <v>1437.212</v>
      </c>
      <c r="E376" s="71">
        <f t="shared" si="174"/>
        <v>0</v>
      </c>
      <c r="F376" s="71">
        <f t="shared" si="174"/>
        <v>358.79999999999995</v>
      </c>
      <c r="G376" s="71">
        <f t="shared" si="174"/>
        <v>0</v>
      </c>
      <c r="H376" s="71">
        <f t="shared" si="174"/>
        <v>358.79999999999995</v>
      </c>
      <c r="I376" s="71">
        <f>SUM(I82,I118,I154,I230)+I267+I303+I339+I194</f>
        <v>0</v>
      </c>
      <c r="J376" s="71">
        <f t="shared" ref="J376:K376" si="175">SUM(J82,J118,J154,J230)+J267+J303+J339+J194</f>
        <v>358.79999999999995</v>
      </c>
      <c r="K376" s="71">
        <f t="shared" si="175"/>
        <v>0</v>
      </c>
      <c r="L376" s="71">
        <f t="shared" si="174"/>
        <v>358.79999999999995</v>
      </c>
      <c r="M376" s="71">
        <f t="shared" si="174"/>
        <v>0</v>
      </c>
      <c r="N376" s="71">
        <f t="shared" si="174"/>
        <v>358.79999999999995</v>
      </c>
      <c r="O376" s="71">
        <f t="shared" si="174"/>
        <v>0</v>
      </c>
      <c r="P376" s="70">
        <f t="shared" si="130"/>
        <v>-1078.412</v>
      </c>
      <c r="Q376" s="70">
        <f t="shared" si="129"/>
        <v>24.965001683815608</v>
      </c>
      <c r="R376" s="71" t="e">
        <f>#REF!-F376</f>
        <v>#REF!</v>
      </c>
      <c r="S376" s="71" t="e">
        <f>#REF!/F376*100</f>
        <v>#REF!</v>
      </c>
      <c r="T376" s="70" t="e">
        <f>L376-#REF!</f>
        <v>#REF!</v>
      </c>
      <c r="U376" s="70" t="e">
        <f>+L376/#REF!*100</f>
        <v>#REF!</v>
      </c>
      <c r="V376" s="70">
        <f t="shared" si="127"/>
        <v>0</v>
      </c>
      <c r="W376" s="70">
        <f t="shared" si="128"/>
        <v>100</v>
      </c>
      <c r="X376" s="113"/>
    </row>
    <row r="377" spans="1:24" ht="25.5" hidden="1">
      <c r="A377" s="60"/>
      <c r="B377" s="81" t="s">
        <v>98</v>
      </c>
      <c r="C377" s="73">
        <v>22311300</v>
      </c>
      <c r="D377" s="71">
        <f t="shared" ref="D377:O377" si="176">SUM(D83,D119,D155,D231)+D268+D304+D340</f>
        <v>135</v>
      </c>
      <c r="E377" s="71">
        <f t="shared" si="176"/>
        <v>0</v>
      </c>
      <c r="F377" s="71">
        <f t="shared" si="176"/>
        <v>200</v>
      </c>
      <c r="G377" s="71">
        <f t="shared" si="176"/>
        <v>0</v>
      </c>
      <c r="H377" s="71">
        <f t="shared" si="176"/>
        <v>200</v>
      </c>
      <c r="I377" s="71">
        <f t="shared" ref="I377:I383" si="177">SUM(I83,I119,I155,I231)+I268+I304+I340</f>
        <v>0</v>
      </c>
      <c r="J377" s="71">
        <f t="shared" ref="J377:K377" si="178">SUM(J83,J119,J155,J231)+J268+J304+J340</f>
        <v>200</v>
      </c>
      <c r="K377" s="71">
        <f t="shared" si="178"/>
        <v>0</v>
      </c>
      <c r="L377" s="71">
        <f t="shared" si="176"/>
        <v>364.1</v>
      </c>
      <c r="M377" s="71">
        <f t="shared" si="176"/>
        <v>0</v>
      </c>
      <c r="N377" s="71">
        <f t="shared" si="176"/>
        <v>364.1</v>
      </c>
      <c r="O377" s="71">
        <f t="shared" si="176"/>
        <v>0</v>
      </c>
      <c r="P377" s="70">
        <f t="shared" si="130"/>
        <v>65</v>
      </c>
      <c r="Q377" s="70">
        <f t="shared" si="129"/>
        <v>148.14814814814815</v>
      </c>
      <c r="R377" s="71" t="e">
        <f>#REF!-F377</f>
        <v>#REF!</v>
      </c>
      <c r="S377" s="71" t="e">
        <f>#REF!/F377*100</f>
        <v>#REF!</v>
      </c>
      <c r="T377" s="70" t="e">
        <f>L377-#REF!</f>
        <v>#REF!</v>
      </c>
      <c r="U377" s="70" t="e">
        <f>+L377/#REF!*100</f>
        <v>#REF!</v>
      </c>
      <c r="V377" s="70">
        <f t="shared" si="127"/>
        <v>0</v>
      </c>
      <c r="W377" s="70">
        <f t="shared" si="128"/>
        <v>100</v>
      </c>
      <c r="X377" s="113"/>
    </row>
    <row r="378" spans="1:24" hidden="1">
      <c r="A378" s="60"/>
      <c r="B378" s="81" t="s">
        <v>99</v>
      </c>
      <c r="C378" s="73">
        <v>22311400</v>
      </c>
      <c r="D378" s="71">
        <f t="shared" ref="D378:O378" si="179">SUM(D84,D120,D156,D232)+D269+D305+D341</f>
        <v>0</v>
      </c>
      <c r="E378" s="71">
        <f t="shared" si="179"/>
        <v>0</v>
      </c>
      <c r="F378" s="71">
        <f t="shared" si="179"/>
        <v>0</v>
      </c>
      <c r="G378" s="71">
        <f t="shared" si="179"/>
        <v>0</v>
      </c>
      <c r="H378" s="71">
        <f t="shared" si="179"/>
        <v>0</v>
      </c>
      <c r="I378" s="71">
        <f t="shared" si="177"/>
        <v>0</v>
      </c>
      <c r="J378" s="71">
        <f t="shared" ref="J378:K378" si="180">SUM(J84,J120,J156,J232)+J269+J305+J341</f>
        <v>0</v>
      </c>
      <c r="K378" s="71">
        <f t="shared" si="180"/>
        <v>0</v>
      </c>
      <c r="L378" s="71">
        <f t="shared" si="179"/>
        <v>0</v>
      </c>
      <c r="M378" s="71">
        <f t="shared" si="179"/>
        <v>0</v>
      </c>
      <c r="N378" s="71">
        <f t="shared" si="179"/>
        <v>0</v>
      </c>
      <c r="O378" s="71">
        <f t="shared" si="179"/>
        <v>0</v>
      </c>
      <c r="P378" s="70">
        <f t="shared" si="130"/>
        <v>0</v>
      </c>
      <c r="Q378" s="70" t="e">
        <f t="shared" si="129"/>
        <v>#DIV/0!</v>
      </c>
      <c r="R378" s="71" t="e">
        <f>#REF!-F378</f>
        <v>#REF!</v>
      </c>
      <c r="S378" s="71" t="e">
        <f>#REF!/F378*100</f>
        <v>#REF!</v>
      </c>
      <c r="T378" s="70" t="e">
        <f>L378-#REF!</f>
        <v>#REF!</v>
      </c>
      <c r="U378" s="70" t="e">
        <f>+L378/#REF!*100</f>
        <v>#REF!</v>
      </c>
      <c r="V378" s="70">
        <f t="shared" si="127"/>
        <v>0</v>
      </c>
      <c r="W378" s="70" t="e">
        <f t="shared" si="128"/>
        <v>#DIV/0!</v>
      </c>
      <c r="X378" s="113"/>
    </row>
    <row r="379" spans="1:24" hidden="1">
      <c r="A379" s="60"/>
      <c r="B379" s="81" t="s">
        <v>100</v>
      </c>
      <c r="C379" s="73">
        <v>2235</v>
      </c>
      <c r="D379" s="71">
        <f t="shared" ref="D379:O379" si="181">SUM(D85,D121,D157,D233)+D270+D306+D342</f>
        <v>0</v>
      </c>
      <c r="E379" s="71">
        <f t="shared" si="181"/>
        <v>0</v>
      </c>
      <c r="F379" s="71">
        <f t="shared" si="181"/>
        <v>0</v>
      </c>
      <c r="G379" s="71">
        <f t="shared" si="181"/>
        <v>0</v>
      </c>
      <c r="H379" s="71">
        <f t="shared" si="181"/>
        <v>0</v>
      </c>
      <c r="I379" s="71">
        <f t="shared" si="177"/>
        <v>0</v>
      </c>
      <c r="J379" s="71">
        <f t="shared" ref="J379:K379" si="182">SUM(J85,J121,J157,J233)+J270+J306+J342</f>
        <v>0</v>
      </c>
      <c r="K379" s="71">
        <f t="shared" si="182"/>
        <v>0</v>
      </c>
      <c r="L379" s="71">
        <f t="shared" si="181"/>
        <v>0</v>
      </c>
      <c r="M379" s="71">
        <f t="shared" si="181"/>
        <v>0</v>
      </c>
      <c r="N379" s="71">
        <f t="shared" si="181"/>
        <v>0</v>
      </c>
      <c r="O379" s="71">
        <f t="shared" si="181"/>
        <v>0</v>
      </c>
      <c r="P379" s="70">
        <f t="shared" si="130"/>
        <v>0</v>
      </c>
      <c r="Q379" s="70" t="e">
        <f t="shared" si="129"/>
        <v>#DIV/0!</v>
      </c>
      <c r="R379" s="71" t="e">
        <f>#REF!-F379</f>
        <v>#REF!</v>
      </c>
      <c r="S379" s="71" t="e">
        <f>#REF!/F379*100</f>
        <v>#REF!</v>
      </c>
      <c r="T379" s="70" t="e">
        <f>L379-#REF!</f>
        <v>#REF!</v>
      </c>
      <c r="U379" s="70" t="e">
        <f>+L379/#REF!*100</f>
        <v>#REF!</v>
      </c>
      <c r="V379" s="70">
        <f t="shared" si="127"/>
        <v>0</v>
      </c>
      <c r="W379" s="70" t="e">
        <f t="shared" si="128"/>
        <v>#DIV/0!</v>
      </c>
      <c r="X379" s="113"/>
    </row>
    <row r="380" spans="1:24" hidden="1">
      <c r="A380" s="60"/>
      <c r="B380" s="72" t="s">
        <v>101</v>
      </c>
      <c r="C380" s="73">
        <v>2511</v>
      </c>
      <c r="D380" s="71">
        <f t="shared" ref="D380:O380" si="183">SUM(D86,D122,D158,D234)+D271+D307+D343</f>
        <v>0</v>
      </c>
      <c r="E380" s="71">
        <f t="shared" si="183"/>
        <v>0</v>
      </c>
      <c r="F380" s="71">
        <f t="shared" si="183"/>
        <v>0</v>
      </c>
      <c r="G380" s="71">
        <f t="shared" si="183"/>
        <v>0</v>
      </c>
      <c r="H380" s="71">
        <f t="shared" si="183"/>
        <v>0</v>
      </c>
      <c r="I380" s="71">
        <f t="shared" si="177"/>
        <v>0</v>
      </c>
      <c r="J380" s="71">
        <f t="shared" ref="J380:K380" si="184">SUM(J86,J122,J158,J234)+J271+J307+J343</f>
        <v>0</v>
      </c>
      <c r="K380" s="71">
        <f t="shared" si="184"/>
        <v>0</v>
      </c>
      <c r="L380" s="71">
        <f t="shared" si="183"/>
        <v>0</v>
      </c>
      <c r="M380" s="71">
        <f t="shared" si="183"/>
        <v>0</v>
      </c>
      <c r="N380" s="71">
        <f t="shared" si="183"/>
        <v>0</v>
      </c>
      <c r="O380" s="71">
        <f t="shared" si="183"/>
        <v>0</v>
      </c>
      <c r="P380" s="70">
        <f t="shared" si="130"/>
        <v>0</v>
      </c>
      <c r="Q380" s="70" t="e">
        <f t="shared" si="129"/>
        <v>#DIV/0!</v>
      </c>
      <c r="R380" s="71" t="e">
        <f>#REF!-F380</f>
        <v>#REF!</v>
      </c>
      <c r="S380" s="71" t="e">
        <f>#REF!/F380*100</f>
        <v>#REF!</v>
      </c>
      <c r="T380" s="70" t="e">
        <f>L380-#REF!</f>
        <v>#REF!</v>
      </c>
      <c r="U380" s="70" t="e">
        <f>+L380/#REF!*100</f>
        <v>#REF!</v>
      </c>
      <c r="V380" s="70">
        <f t="shared" ref="V380:V443" si="185">N380-L380</f>
        <v>0</v>
      </c>
      <c r="W380" s="70" t="e">
        <f t="shared" ref="W380:W443" si="186">+N380/L380*100</f>
        <v>#DIV/0!</v>
      </c>
      <c r="X380" s="113"/>
    </row>
    <row r="381" spans="1:24" hidden="1">
      <c r="A381" s="60"/>
      <c r="B381" s="72" t="s">
        <v>102</v>
      </c>
      <c r="C381" s="73">
        <v>2512</v>
      </c>
      <c r="D381" s="71">
        <f t="shared" ref="D381:O381" si="187">SUM(D87,D123,D159,D235)+D272+D308+D344</f>
        <v>0</v>
      </c>
      <c r="E381" s="71">
        <f t="shared" si="187"/>
        <v>0</v>
      </c>
      <c r="F381" s="71">
        <f t="shared" si="187"/>
        <v>0</v>
      </c>
      <c r="G381" s="71">
        <f t="shared" si="187"/>
        <v>0</v>
      </c>
      <c r="H381" s="71">
        <f t="shared" si="187"/>
        <v>0</v>
      </c>
      <c r="I381" s="71">
        <f t="shared" si="177"/>
        <v>0</v>
      </c>
      <c r="J381" s="71">
        <f t="shared" ref="J381:K381" si="188">SUM(J87,J123,J159,J235)+J272+J308+J344</f>
        <v>0</v>
      </c>
      <c r="K381" s="71">
        <f t="shared" si="188"/>
        <v>0</v>
      </c>
      <c r="L381" s="71">
        <f t="shared" si="187"/>
        <v>0</v>
      </c>
      <c r="M381" s="71">
        <f t="shared" si="187"/>
        <v>0</v>
      </c>
      <c r="N381" s="71">
        <f t="shared" si="187"/>
        <v>0</v>
      </c>
      <c r="O381" s="71">
        <f t="shared" si="187"/>
        <v>0</v>
      </c>
      <c r="P381" s="70">
        <f t="shared" si="130"/>
        <v>0</v>
      </c>
      <c r="Q381" s="70" t="e">
        <f t="shared" ref="Q381:Q444" si="189">+F381/D381*100</f>
        <v>#DIV/0!</v>
      </c>
      <c r="R381" s="71" t="e">
        <f>#REF!-F381</f>
        <v>#REF!</v>
      </c>
      <c r="S381" s="71" t="e">
        <f>#REF!/F381*100</f>
        <v>#REF!</v>
      </c>
      <c r="T381" s="70" t="e">
        <f>L381-#REF!</f>
        <v>#REF!</v>
      </c>
      <c r="U381" s="70" t="e">
        <f>+L381/#REF!*100</f>
        <v>#REF!</v>
      </c>
      <c r="V381" s="70">
        <f t="shared" si="185"/>
        <v>0</v>
      </c>
      <c r="W381" s="70" t="e">
        <f t="shared" si="186"/>
        <v>#DIV/0!</v>
      </c>
      <c r="X381" s="113"/>
    </row>
    <row r="382" spans="1:24" hidden="1">
      <c r="A382" s="60"/>
      <c r="B382" s="72" t="s">
        <v>125</v>
      </c>
      <c r="C382" s="73">
        <v>26211300</v>
      </c>
      <c r="D382" s="71">
        <f t="shared" ref="D382:O382" si="190">SUM(D88,D124,D160,D236)+D273+D309+D345</f>
        <v>364.8</v>
      </c>
      <c r="E382" s="71">
        <f t="shared" si="190"/>
        <v>0</v>
      </c>
      <c r="F382" s="71">
        <f t="shared" si="190"/>
        <v>364.8</v>
      </c>
      <c r="G382" s="71">
        <f t="shared" si="190"/>
        <v>0</v>
      </c>
      <c r="H382" s="71">
        <f t="shared" si="190"/>
        <v>364.8</v>
      </c>
      <c r="I382" s="71">
        <f t="shared" si="177"/>
        <v>0</v>
      </c>
      <c r="J382" s="71">
        <f t="shared" ref="J382:K382" si="191">SUM(J88,J124,J160,J236)+J273+J309+J345</f>
        <v>364.8</v>
      </c>
      <c r="K382" s="71">
        <f t="shared" si="191"/>
        <v>0</v>
      </c>
      <c r="L382" s="71">
        <f t="shared" si="190"/>
        <v>364.8</v>
      </c>
      <c r="M382" s="71">
        <f t="shared" si="190"/>
        <v>0</v>
      </c>
      <c r="N382" s="71">
        <f t="shared" si="190"/>
        <v>364.8</v>
      </c>
      <c r="O382" s="71">
        <f t="shared" si="190"/>
        <v>0</v>
      </c>
      <c r="P382" s="70">
        <f t="shared" ref="P382:P445" si="192">F382-D382</f>
        <v>0</v>
      </c>
      <c r="Q382" s="70">
        <f t="shared" si="189"/>
        <v>100</v>
      </c>
      <c r="R382" s="71" t="e">
        <f>#REF!-F382</f>
        <v>#REF!</v>
      </c>
      <c r="S382" s="71" t="e">
        <f>#REF!/F382*100</f>
        <v>#REF!</v>
      </c>
      <c r="T382" s="70" t="e">
        <f>L382-#REF!</f>
        <v>#REF!</v>
      </c>
      <c r="U382" s="70" t="e">
        <f>+L382/#REF!*100</f>
        <v>#REF!</v>
      </c>
      <c r="V382" s="70">
        <f t="shared" si="185"/>
        <v>0</v>
      </c>
      <c r="W382" s="70">
        <f t="shared" si="186"/>
        <v>100</v>
      </c>
      <c r="X382" s="113"/>
    </row>
    <row r="383" spans="1:24" ht="25.5" hidden="1">
      <c r="A383" s="60"/>
      <c r="B383" s="85" t="s">
        <v>104</v>
      </c>
      <c r="C383" s="73">
        <v>2721</v>
      </c>
      <c r="D383" s="71">
        <f t="shared" ref="D383:O383" si="193">SUM(D89,D125,D161,D237)+D274+D310+D346</f>
        <v>0</v>
      </c>
      <c r="E383" s="71">
        <f t="shared" si="193"/>
        <v>0</v>
      </c>
      <c r="F383" s="71">
        <f t="shared" si="193"/>
        <v>0</v>
      </c>
      <c r="G383" s="71">
        <f t="shared" si="193"/>
        <v>0</v>
      </c>
      <c r="H383" s="71">
        <f t="shared" si="193"/>
        <v>0</v>
      </c>
      <c r="I383" s="71">
        <f t="shared" si="177"/>
        <v>0</v>
      </c>
      <c r="J383" s="71">
        <f t="shared" ref="J383:K383" si="194">SUM(J89,J125,J161,J237)+J274+J310+J346</f>
        <v>0</v>
      </c>
      <c r="K383" s="71">
        <f t="shared" si="194"/>
        <v>0</v>
      </c>
      <c r="L383" s="71">
        <f t="shared" si="193"/>
        <v>0</v>
      </c>
      <c r="M383" s="71">
        <f t="shared" si="193"/>
        <v>0</v>
      </c>
      <c r="N383" s="71">
        <f t="shared" si="193"/>
        <v>0</v>
      </c>
      <c r="O383" s="71">
        <f t="shared" si="193"/>
        <v>0</v>
      </c>
      <c r="P383" s="70">
        <f t="shared" si="192"/>
        <v>0</v>
      </c>
      <c r="Q383" s="70" t="e">
        <f t="shared" si="189"/>
        <v>#DIV/0!</v>
      </c>
      <c r="R383" s="71" t="e">
        <f>#REF!-F383</f>
        <v>#REF!</v>
      </c>
      <c r="S383" s="71" t="e">
        <f>#REF!/F383*100</f>
        <v>#REF!</v>
      </c>
      <c r="T383" s="70" t="e">
        <f>L383-#REF!</f>
        <v>#REF!</v>
      </c>
      <c r="U383" s="70" t="e">
        <f>+L383/#REF!*100</f>
        <v>#REF!</v>
      </c>
      <c r="V383" s="70">
        <f t="shared" si="185"/>
        <v>0</v>
      </c>
      <c r="W383" s="70" t="e">
        <f t="shared" si="186"/>
        <v>#DIV/0!</v>
      </c>
      <c r="X383" s="113"/>
    </row>
    <row r="384" spans="1:24" ht="25.5" hidden="1">
      <c r="A384" s="60"/>
      <c r="B384" s="85" t="s">
        <v>134</v>
      </c>
      <c r="C384" s="73">
        <v>2822</v>
      </c>
      <c r="D384" s="71">
        <f t="shared" ref="D384:O384" si="195">D238</f>
        <v>0</v>
      </c>
      <c r="E384" s="71">
        <f t="shared" si="195"/>
        <v>0</v>
      </c>
      <c r="F384" s="71">
        <f t="shared" si="195"/>
        <v>0</v>
      </c>
      <c r="G384" s="71">
        <f t="shared" si="195"/>
        <v>0</v>
      </c>
      <c r="H384" s="71">
        <f t="shared" si="195"/>
        <v>0</v>
      </c>
      <c r="I384" s="71">
        <f t="shared" si="195"/>
        <v>0</v>
      </c>
      <c r="J384" s="71">
        <f t="shared" ref="J384:K384" si="196">J238</f>
        <v>0</v>
      </c>
      <c r="K384" s="71">
        <f t="shared" si="196"/>
        <v>0</v>
      </c>
      <c r="L384" s="71">
        <f t="shared" si="195"/>
        <v>0</v>
      </c>
      <c r="M384" s="71">
        <f t="shared" si="195"/>
        <v>0</v>
      </c>
      <c r="N384" s="71">
        <f t="shared" si="195"/>
        <v>0</v>
      </c>
      <c r="O384" s="71">
        <f t="shared" si="195"/>
        <v>0</v>
      </c>
      <c r="P384" s="70">
        <f t="shared" si="192"/>
        <v>0</v>
      </c>
      <c r="Q384" s="70" t="e">
        <f t="shared" si="189"/>
        <v>#DIV/0!</v>
      </c>
      <c r="R384" s="71" t="e">
        <f>#REF!-F384</f>
        <v>#REF!</v>
      </c>
      <c r="S384" s="71" t="e">
        <f>#REF!/F384*100</f>
        <v>#REF!</v>
      </c>
      <c r="T384" s="70" t="e">
        <f>L384-#REF!</f>
        <v>#REF!</v>
      </c>
      <c r="U384" s="70" t="e">
        <f>+L384/#REF!*100</f>
        <v>#REF!</v>
      </c>
      <c r="V384" s="70">
        <f t="shared" si="185"/>
        <v>0</v>
      </c>
      <c r="W384" s="70" t="e">
        <f t="shared" si="186"/>
        <v>#DIV/0!</v>
      </c>
      <c r="X384" s="113"/>
    </row>
    <row r="385" spans="1:24" hidden="1">
      <c r="A385" s="60"/>
      <c r="B385" s="87" t="s">
        <v>107</v>
      </c>
      <c r="C385" s="73">
        <v>2823</v>
      </c>
      <c r="D385" s="71">
        <f t="shared" ref="D385:O385" si="197">D90+D126+D239</f>
        <v>11.4</v>
      </c>
      <c r="E385" s="71">
        <f t="shared" si="197"/>
        <v>0</v>
      </c>
      <c r="F385" s="71">
        <f t="shared" si="197"/>
        <v>110</v>
      </c>
      <c r="G385" s="71">
        <f t="shared" si="197"/>
        <v>0</v>
      </c>
      <c r="H385" s="71">
        <f t="shared" si="197"/>
        <v>110</v>
      </c>
      <c r="I385" s="71">
        <f t="shared" si="197"/>
        <v>0</v>
      </c>
      <c r="J385" s="71">
        <f t="shared" ref="J385:K385" si="198">J90+J126+J239</f>
        <v>110</v>
      </c>
      <c r="K385" s="71">
        <f t="shared" si="198"/>
        <v>0</v>
      </c>
      <c r="L385" s="71">
        <f t="shared" si="197"/>
        <v>110</v>
      </c>
      <c r="M385" s="71">
        <f t="shared" si="197"/>
        <v>0</v>
      </c>
      <c r="N385" s="71">
        <f t="shared" si="197"/>
        <v>110</v>
      </c>
      <c r="O385" s="71">
        <f t="shared" si="197"/>
        <v>0</v>
      </c>
      <c r="P385" s="70">
        <f t="shared" si="192"/>
        <v>98.6</v>
      </c>
      <c r="Q385" s="70">
        <f t="shared" si="189"/>
        <v>964.9122807017543</v>
      </c>
      <c r="R385" s="71" t="e">
        <f>#REF!-F385</f>
        <v>#REF!</v>
      </c>
      <c r="S385" s="71" t="e">
        <f>#REF!/F385*100</f>
        <v>#REF!</v>
      </c>
      <c r="T385" s="70" t="e">
        <f>L385-#REF!</f>
        <v>#REF!</v>
      </c>
      <c r="U385" s="70" t="e">
        <f>+L385/#REF!*100</f>
        <v>#REF!</v>
      </c>
      <c r="V385" s="70">
        <f t="shared" si="185"/>
        <v>0</v>
      </c>
      <c r="W385" s="70">
        <f t="shared" si="186"/>
        <v>100</v>
      </c>
      <c r="X385" s="113"/>
    </row>
    <row r="386" spans="1:24" hidden="1">
      <c r="A386" s="60"/>
      <c r="B386" s="76" t="s">
        <v>108</v>
      </c>
      <c r="C386" s="73">
        <v>2824</v>
      </c>
      <c r="D386" s="71">
        <f t="shared" ref="D386:O386" si="199">D91+D127+D162+D276+D312+D348</f>
        <v>2705.48</v>
      </c>
      <c r="E386" s="71">
        <f t="shared" si="199"/>
        <v>0</v>
      </c>
      <c r="F386" s="71">
        <f t="shared" si="199"/>
        <v>4000</v>
      </c>
      <c r="G386" s="71">
        <f t="shared" si="199"/>
        <v>0</v>
      </c>
      <c r="H386" s="71">
        <f t="shared" si="199"/>
        <v>4000</v>
      </c>
      <c r="I386" s="71">
        <f t="shared" si="199"/>
        <v>0</v>
      </c>
      <c r="J386" s="71">
        <f t="shared" ref="J386:K386" si="200">J91+J127+J162+J276+J312+J348</f>
        <v>4000</v>
      </c>
      <c r="K386" s="71">
        <f t="shared" si="200"/>
        <v>0</v>
      </c>
      <c r="L386" s="71">
        <f t="shared" si="199"/>
        <v>4000</v>
      </c>
      <c r="M386" s="71">
        <f t="shared" si="199"/>
        <v>0</v>
      </c>
      <c r="N386" s="71">
        <f t="shared" si="199"/>
        <v>4000</v>
      </c>
      <c r="O386" s="71">
        <f t="shared" si="199"/>
        <v>0</v>
      </c>
      <c r="P386" s="70">
        <f t="shared" si="192"/>
        <v>1294.52</v>
      </c>
      <c r="Q386" s="70">
        <f t="shared" si="189"/>
        <v>147.8480713219096</v>
      </c>
      <c r="R386" s="71" t="e">
        <f>#REF!-F386</f>
        <v>#REF!</v>
      </c>
      <c r="S386" s="71" t="e">
        <f>#REF!/F386*100</f>
        <v>#REF!</v>
      </c>
      <c r="T386" s="70" t="e">
        <f>L386-#REF!</f>
        <v>#REF!</v>
      </c>
      <c r="U386" s="70" t="e">
        <f>+L386/#REF!*100</f>
        <v>#REF!</v>
      </c>
      <c r="V386" s="70">
        <f t="shared" si="185"/>
        <v>0</v>
      </c>
      <c r="W386" s="70">
        <f t="shared" si="186"/>
        <v>100</v>
      </c>
      <c r="X386" s="113"/>
    </row>
    <row r="387" spans="1:24" hidden="1">
      <c r="A387" s="60"/>
      <c r="B387" s="88" t="s">
        <v>109</v>
      </c>
      <c r="C387" s="73"/>
      <c r="D387" s="98">
        <f t="shared" ref="D387:O387" si="201">SUM(D388:D390)</f>
        <v>35588.705000000002</v>
      </c>
      <c r="E387" s="98">
        <f t="shared" si="201"/>
        <v>0</v>
      </c>
      <c r="F387" s="98">
        <f t="shared" si="201"/>
        <v>33788.299999999996</v>
      </c>
      <c r="G387" s="98">
        <f t="shared" si="201"/>
        <v>0</v>
      </c>
      <c r="H387" s="98">
        <f t="shared" si="201"/>
        <v>43729.5</v>
      </c>
      <c r="I387" s="98">
        <f t="shared" si="201"/>
        <v>3000</v>
      </c>
      <c r="J387" s="98">
        <f t="shared" ref="J387:K387" si="202">SUM(J388:J390)</f>
        <v>31357.899999999998</v>
      </c>
      <c r="K387" s="98">
        <f t="shared" si="202"/>
        <v>0</v>
      </c>
      <c r="L387" s="98">
        <f t="shared" si="201"/>
        <v>28210.6</v>
      </c>
      <c r="M387" s="98">
        <f t="shared" si="201"/>
        <v>0</v>
      </c>
      <c r="N387" s="98">
        <f t="shared" si="201"/>
        <v>28906.400000000001</v>
      </c>
      <c r="O387" s="98">
        <f t="shared" si="201"/>
        <v>0</v>
      </c>
      <c r="P387" s="70">
        <f t="shared" si="192"/>
        <v>-1800.4050000000061</v>
      </c>
      <c r="Q387" s="70">
        <f t="shared" si="189"/>
        <v>94.941077513216612</v>
      </c>
      <c r="R387" s="71" t="e">
        <f>#REF!-F387</f>
        <v>#REF!</v>
      </c>
      <c r="S387" s="71" t="e">
        <f>#REF!/F387*100</f>
        <v>#REF!</v>
      </c>
      <c r="T387" s="70" t="e">
        <f>L387-#REF!</f>
        <v>#REF!</v>
      </c>
      <c r="U387" s="70" t="e">
        <f>+L387/#REF!*100</f>
        <v>#REF!</v>
      </c>
      <c r="V387" s="70">
        <f t="shared" si="185"/>
        <v>695.80000000000291</v>
      </c>
      <c r="W387" s="70">
        <f t="shared" si="186"/>
        <v>102.46644878166364</v>
      </c>
      <c r="X387" s="113"/>
    </row>
    <row r="388" spans="1:24" hidden="1">
      <c r="A388" s="60"/>
      <c r="B388" s="72" t="s">
        <v>110</v>
      </c>
      <c r="C388" s="73">
        <v>3111</v>
      </c>
      <c r="D388" s="71">
        <f t="shared" ref="D388:O388" si="203">SUM(D93,D129,D164,D241)+D278+D314+D350</f>
        <v>22623.873</v>
      </c>
      <c r="E388" s="71">
        <f t="shared" si="203"/>
        <v>0</v>
      </c>
      <c r="F388" s="71">
        <f t="shared" si="203"/>
        <v>705.6</v>
      </c>
      <c r="G388" s="71">
        <f t="shared" si="203"/>
        <v>0</v>
      </c>
      <c r="H388" s="71">
        <f t="shared" si="203"/>
        <v>6701.3</v>
      </c>
      <c r="I388" s="71">
        <f t="shared" si="203"/>
        <v>3000</v>
      </c>
      <c r="J388" s="71">
        <f t="shared" ref="J388:K388" si="204">SUM(J93,J129,J164,J241)+J278+J314+J350</f>
        <v>705.6</v>
      </c>
      <c r="K388" s="71">
        <f t="shared" si="204"/>
        <v>0</v>
      </c>
      <c r="L388" s="71">
        <f t="shared" si="203"/>
        <v>0</v>
      </c>
      <c r="M388" s="71">
        <f t="shared" si="203"/>
        <v>0</v>
      </c>
      <c r="N388" s="71">
        <f t="shared" si="203"/>
        <v>3039</v>
      </c>
      <c r="O388" s="71">
        <f t="shared" si="203"/>
        <v>0</v>
      </c>
      <c r="P388" s="70">
        <f t="shared" si="192"/>
        <v>-21918.273000000001</v>
      </c>
      <c r="Q388" s="70">
        <f t="shared" si="189"/>
        <v>3.1188293887611551</v>
      </c>
      <c r="R388" s="71" t="e">
        <f>#REF!-F388</f>
        <v>#REF!</v>
      </c>
      <c r="S388" s="71" t="e">
        <f>#REF!/F388*100</f>
        <v>#REF!</v>
      </c>
      <c r="T388" s="70" t="e">
        <f>L388-#REF!</f>
        <v>#REF!</v>
      </c>
      <c r="U388" s="70" t="e">
        <f>+L388/#REF!*100</f>
        <v>#REF!</v>
      </c>
      <c r="V388" s="70">
        <f t="shared" si="185"/>
        <v>3039</v>
      </c>
      <c r="W388" s="70" t="e">
        <f t="shared" si="186"/>
        <v>#DIV/0!</v>
      </c>
      <c r="X388" s="113"/>
    </row>
    <row r="389" spans="1:24" hidden="1">
      <c r="A389" s="60"/>
      <c r="B389" s="72" t="s">
        <v>111</v>
      </c>
      <c r="C389" s="73">
        <v>3112</v>
      </c>
      <c r="D389" s="71">
        <f t="shared" ref="D389:O389" si="205">SUM(D94,D130,D165,D242)+D279+D315+D351</f>
        <v>12964.831999999999</v>
      </c>
      <c r="E389" s="71">
        <f t="shared" si="205"/>
        <v>0</v>
      </c>
      <c r="F389" s="71">
        <f t="shared" si="205"/>
        <v>33082.699999999997</v>
      </c>
      <c r="G389" s="71">
        <f t="shared" si="205"/>
        <v>0</v>
      </c>
      <c r="H389" s="71">
        <f t="shared" si="205"/>
        <v>37028.199999999997</v>
      </c>
      <c r="I389" s="71">
        <f t="shared" si="205"/>
        <v>0</v>
      </c>
      <c r="J389" s="71">
        <f t="shared" ref="J389:K389" si="206">SUM(J94,J130,J165,J242)+J279+J315+J351</f>
        <v>30652.3</v>
      </c>
      <c r="K389" s="71">
        <f t="shared" si="206"/>
        <v>0</v>
      </c>
      <c r="L389" s="71">
        <f t="shared" si="205"/>
        <v>28210.6</v>
      </c>
      <c r="M389" s="71">
        <f t="shared" si="205"/>
        <v>0</v>
      </c>
      <c r="N389" s="71">
        <f t="shared" si="205"/>
        <v>25867.4</v>
      </c>
      <c r="O389" s="71">
        <f t="shared" si="205"/>
        <v>0</v>
      </c>
      <c r="P389" s="70">
        <f t="shared" si="192"/>
        <v>20117.867999999999</v>
      </c>
      <c r="Q389" s="70">
        <f t="shared" si="189"/>
        <v>255.17260848424414</v>
      </c>
      <c r="R389" s="71" t="e">
        <f>#REF!-F389</f>
        <v>#REF!</v>
      </c>
      <c r="S389" s="71" t="e">
        <f>#REF!/F389*100</f>
        <v>#REF!</v>
      </c>
      <c r="T389" s="70" t="e">
        <f>L389-#REF!</f>
        <v>#REF!</v>
      </c>
      <c r="U389" s="70" t="e">
        <f>+L389/#REF!*100</f>
        <v>#REF!</v>
      </c>
      <c r="V389" s="70">
        <f t="shared" si="185"/>
        <v>-2343.1999999999971</v>
      </c>
      <c r="W389" s="70">
        <f t="shared" si="186"/>
        <v>91.693902292046261</v>
      </c>
      <c r="X389" s="113"/>
    </row>
    <row r="390" spans="1:24" hidden="1">
      <c r="A390" s="60"/>
      <c r="B390" s="72" t="s">
        <v>126</v>
      </c>
      <c r="C390" s="73">
        <v>3113</v>
      </c>
      <c r="D390" s="71">
        <f t="shared" ref="D390:O390" si="207">SUM(D95,D131,D166,D243)+D280+D316+D352</f>
        <v>0</v>
      </c>
      <c r="E390" s="71">
        <f t="shared" si="207"/>
        <v>0</v>
      </c>
      <c r="F390" s="71">
        <f t="shared" si="207"/>
        <v>0</v>
      </c>
      <c r="G390" s="71">
        <f t="shared" si="207"/>
        <v>0</v>
      </c>
      <c r="H390" s="71">
        <f t="shared" si="207"/>
        <v>0</v>
      </c>
      <c r="I390" s="71">
        <f t="shared" si="207"/>
        <v>0</v>
      </c>
      <c r="J390" s="71">
        <f t="shared" ref="J390:K390" si="208">SUM(J95,J131,J166,J243)+J280+J316+J352</f>
        <v>0</v>
      </c>
      <c r="K390" s="71">
        <f t="shared" si="208"/>
        <v>0</v>
      </c>
      <c r="L390" s="71">
        <f t="shared" si="207"/>
        <v>0</v>
      </c>
      <c r="M390" s="71">
        <f t="shared" si="207"/>
        <v>0</v>
      </c>
      <c r="N390" s="71">
        <f t="shared" si="207"/>
        <v>0</v>
      </c>
      <c r="O390" s="71">
        <f t="shared" si="207"/>
        <v>0</v>
      </c>
      <c r="P390" s="70">
        <f t="shared" si="192"/>
        <v>0</v>
      </c>
      <c r="Q390" s="70" t="e">
        <f t="shared" si="189"/>
        <v>#DIV/0!</v>
      </c>
      <c r="R390" s="71" t="e">
        <f>#REF!-F390</f>
        <v>#REF!</v>
      </c>
      <c r="S390" s="71" t="e">
        <f>#REF!/F390*100</f>
        <v>#REF!</v>
      </c>
      <c r="T390" s="70" t="e">
        <f>L390-#REF!</f>
        <v>#REF!</v>
      </c>
      <c r="U390" s="70" t="e">
        <f>+L390/#REF!*100</f>
        <v>#REF!</v>
      </c>
      <c r="V390" s="70">
        <f t="shared" si="185"/>
        <v>0</v>
      </c>
      <c r="W390" s="70" t="e">
        <f t="shared" si="186"/>
        <v>#DIV/0!</v>
      </c>
      <c r="X390" s="113"/>
    </row>
    <row r="391" spans="1:24">
      <c r="A391" s="60"/>
      <c r="B391" s="110"/>
      <c r="C391" s="97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70">
        <f t="shared" si="192"/>
        <v>0</v>
      </c>
      <c r="Q391" s="70" t="e">
        <f t="shared" si="189"/>
        <v>#DIV/0!</v>
      </c>
      <c r="R391" s="71" t="e">
        <f>#REF!-F391</f>
        <v>#REF!</v>
      </c>
      <c r="S391" s="71" t="e">
        <f>#REF!/F391*100</f>
        <v>#REF!</v>
      </c>
      <c r="T391" s="70" t="e">
        <f>L391-#REF!</f>
        <v>#REF!</v>
      </c>
      <c r="U391" s="70" t="e">
        <f>+L391/#REF!*100</f>
        <v>#REF!</v>
      </c>
      <c r="V391" s="70">
        <f t="shared" si="185"/>
        <v>0</v>
      </c>
      <c r="W391" s="70" t="e">
        <f t="shared" si="186"/>
        <v>#DIV/0!</v>
      </c>
      <c r="X391" s="113"/>
    </row>
    <row r="392" spans="1:24">
      <c r="A392" s="60">
        <v>7</v>
      </c>
      <c r="B392" s="106" t="s">
        <v>138</v>
      </c>
      <c r="C392" s="78">
        <v>702</v>
      </c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70">
        <f t="shared" si="192"/>
        <v>0</v>
      </c>
      <c r="Q392" s="70" t="e">
        <f t="shared" si="189"/>
        <v>#DIV/0!</v>
      </c>
      <c r="R392" s="71" t="e">
        <f>#REF!-F392</f>
        <v>#REF!</v>
      </c>
      <c r="S392" s="71" t="e">
        <f>#REF!/F392*100</f>
        <v>#REF!</v>
      </c>
      <c r="T392" s="70" t="e">
        <f>L392-#REF!</f>
        <v>#REF!</v>
      </c>
      <c r="U392" s="70" t="e">
        <f>+L392/#REF!*100</f>
        <v>#REF!</v>
      </c>
      <c r="V392" s="70">
        <f t="shared" si="185"/>
        <v>0</v>
      </c>
      <c r="W392" s="70" t="e">
        <f t="shared" si="186"/>
        <v>#DIV/0!</v>
      </c>
      <c r="X392" s="113"/>
    </row>
    <row r="393" spans="1:24">
      <c r="A393" s="60"/>
      <c r="B393" s="107" t="s">
        <v>117</v>
      </c>
      <c r="C393" s="97"/>
      <c r="D393" s="67">
        <f>SUM(D394:D400,D405:D422)-D412</f>
        <v>4481.0990000000002</v>
      </c>
      <c r="E393" s="67">
        <f>SUM(E394:E400,E405:E422)-E412</f>
        <v>0</v>
      </c>
      <c r="F393" s="67">
        <f>SUM(F394:F400,F405:G422)-F412</f>
        <v>6056</v>
      </c>
      <c r="G393" s="67">
        <f>SUM(G394:G400,G405:G422)-G412</f>
        <v>0</v>
      </c>
      <c r="H393" s="67">
        <f>SUM(H394:H400,H405:I422)-H412</f>
        <v>6798.1</v>
      </c>
      <c r="I393" s="67">
        <f>SUM(I394:I400,I405:I422)-I412</f>
        <v>0</v>
      </c>
      <c r="J393" s="67">
        <f>SUM(J394:J400,J405:K422)-J412</f>
        <v>7778.4800000000005</v>
      </c>
      <c r="K393" s="67">
        <f>SUM(K394:K400,K405:K422)-K412</f>
        <v>0</v>
      </c>
      <c r="L393" s="67">
        <f t="shared" ref="L393:N393" si="209">SUM(L394:L400,L405:L422)-L412</f>
        <v>8532.2800000000007</v>
      </c>
      <c r="M393" s="67">
        <f>SUM(M394:M400,M405:M422)-M412</f>
        <v>0</v>
      </c>
      <c r="N393" s="67">
        <f t="shared" si="209"/>
        <v>9393.52</v>
      </c>
      <c r="O393" s="67">
        <f>SUM(O394:O400,O405:O422)-O412</f>
        <v>0</v>
      </c>
      <c r="P393" s="70">
        <f t="shared" si="192"/>
        <v>1574.9009999999998</v>
      </c>
      <c r="Q393" s="70">
        <f t="shared" si="189"/>
        <v>135.14541856807892</v>
      </c>
      <c r="R393" s="71" t="e">
        <f>#REF!-F393</f>
        <v>#REF!</v>
      </c>
      <c r="S393" s="71" t="e">
        <f>#REF!/F393*100</f>
        <v>#REF!</v>
      </c>
      <c r="T393" s="70" t="e">
        <f>L393-#REF!</f>
        <v>#REF!</v>
      </c>
      <c r="U393" s="70" t="e">
        <f>+L393/#REF!*100</f>
        <v>#REF!</v>
      </c>
      <c r="V393" s="70">
        <f t="shared" si="185"/>
        <v>861.23999999999978</v>
      </c>
      <c r="W393" s="70">
        <f t="shared" si="186"/>
        <v>110.0939022160548</v>
      </c>
      <c r="X393" s="113"/>
    </row>
    <row r="394" spans="1:24">
      <c r="A394" s="60"/>
      <c r="B394" s="72" t="s">
        <v>77</v>
      </c>
      <c r="C394" s="73">
        <v>2111</v>
      </c>
      <c r="D394" s="99">
        <v>2495.4</v>
      </c>
      <c r="E394" s="74"/>
      <c r="F394" s="74">
        <v>3744.8</v>
      </c>
      <c r="G394" s="74"/>
      <c r="H394" s="74">
        <v>3744.8</v>
      </c>
      <c r="I394" s="74"/>
      <c r="J394" s="74">
        <f>3744.8*1.4</f>
        <v>5242.72</v>
      </c>
      <c r="K394" s="74"/>
      <c r="L394" s="74">
        <f>3744.8*1.4</f>
        <v>5242.72</v>
      </c>
      <c r="M394" s="74"/>
      <c r="N394" s="74">
        <f>3744.8*1.6</f>
        <v>5991.68</v>
      </c>
      <c r="O394" s="74"/>
      <c r="P394" s="70">
        <f t="shared" si="192"/>
        <v>1249.4000000000001</v>
      </c>
      <c r="Q394" s="70">
        <f t="shared" si="189"/>
        <v>150.0681253506452</v>
      </c>
      <c r="R394" s="71" t="e">
        <f>#REF!-F394</f>
        <v>#REF!</v>
      </c>
      <c r="S394" s="71" t="e">
        <f>#REF!/F394*100</f>
        <v>#REF!</v>
      </c>
      <c r="T394" s="70" t="e">
        <f>L394-#REF!</f>
        <v>#REF!</v>
      </c>
      <c r="U394" s="70" t="e">
        <f>+L394/#REF!*100</f>
        <v>#REF!</v>
      </c>
      <c r="V394" s="70">
        <f t="shared" si="185"/>
        <v>748.96</v>
      </c>
      <c r="W394" s="70">
        <f t="shared" si="186"/>
        <v>114.28571428571428</v>
      </c>
      <c r="X394" s="113"/>
    </row>
    <row r="395" spans="1:24">
      <c r="A395" s="60"/>
      <c r="B395" s="72" t="s">
        <v>118</v>
      </c>
      <c r="C395" s="73">
        <v>2121</v>
      </c>
      <c r="D395" s="99">
        <v>397.3</v>
      </c>
      <c r="E395" s="74"/>
      <c r="F395" s="100">
        <v>561.4</v>
      </c>
      <c r="G395" s="74"/>
      <c r="H395" s="100">
        <v>561.4</v>
      </c>
      <c r="I395" s="74"/>
      <c r="J395" s="100">
        <f>561.4*1.4</f>
        <v>785.95999999999992</v>
      </c>
      <c r="K395" s="74"/>
      <c r="L395" s="100">
        <f>561.4*1.4</f>
        <v>785.95999999999992</v>
      </c>
      <c r="M395" s="74"/>
      <c r="N395" s="100">
        <f>561.4*1.6</f>
        <v>898.24</v>
      </c>
      <c r="O395" s="74"/>
      <c r="P395" s="70">
        <f t="shared" si="192"/>
        <v>164.09999999999997</v>
      </c>
      <c r="Q395" s="70">
        <f t="shared" si="189"/>
        <v>141.3038006544173</v>
      </c>
      <c r="R395" s="71" t="e">
        <f>#REF!-F395</f>
        <v>#REF!</v>
      </c>
      <c r="S395" s="71" t="e">
        <f>#REF!/F395*100</f>
        <v>#REF!</v>
      </c>
      <c r="T395" s="70" t="e">
        <f>L395-#REF!</f>
        <v>#REF!</v>
      </c>
      <c r="U395" s="70" t="e">
        <f>+L395/#REF!*100</f>
        <v>#REF!</v>
      </c>
      <c r="V395" s="70">
        <f t="shared" si="185"/>
        <v>112.28000000000009</v>
      </c>
      <c r="W395" s="70">
        <f t="shared" si="186"/>
        <v>114.28571428571431</v>
      </c>
      <c r="X395" s="113"/>
    </row>
    <row r="396" spans="1:24">
      <c r="A396" s="60"/>
      <c r="B396" s="101" t="s">
        <v>79</v>
      </c>
      <c r="C396" s="73">
        <v>2211</v>
      </c>
      <c r="D396" s="99"/>
      <c r="E396" s="74"/>
      <c r="F396" s="100">
        <v>19</v>
      </c>
      <c r="G396" s="74"/>
      <c r="H396" s="100">
        <v>19</v>
      </c>
      <c r="I396" s="74"/>
      <c r="J396" s="100">
        <v>19</v>
      </c>
      <c r="K396" s="74"/>
      <c r="L396" s="100">
        <v>19</v>
      </c>
      <c r="M396" s="74"/>
      <c r="N396" s="100">
        <v>19</v>
      </c>
      <c r="O396" s="74"/>
      <c r="P396" s="70">
        <f t="shared" si="192"/>
        <v>19</v>
      </c>
      <c r="Q396" s="70" t="e">
        <f t="shared" si="189"/>
        <v>#DIV/0!</v>
      </c>
      <c r="R396" s="71" t="e">
        <f>#REF!-F396</f>
        <v>#REF!</v>
      </c>
      <c r="S396" s="71" t="e">
        <f>#REF!/F396*100</f>
        <v>#REF!</v>
      </c>
      <c r="T396" s="70" t="e">
        <f>L396-#REF!</f>
        <v>#REF!</v>
      </c>
      <c r="U396" s="70" t="e">
        <f>+L396/#REF!*100</f>
        <v>#REF!</v>
      </c>
      <c r="V396" s="70">
        <f t="shared" si="185"/>
        <v>0</v>
      </c>
      <c r="W396" s="70">
        <f t="shared" si="186"/>
        <v>100</v>
      </c>
      <c r="X396" s="113"/>
    </row>
    <row r="397" spans="1:24">
      <c r="A397" s="60"/>
      <c r="B397" s="76" t="s">
        <v>80</v>
      </c>
      <c r="C397" s="73">
        <v>2212</v>
      </c>
      <c r="D397" s="99">
        <v>55.9</v>
      </c>
      <c r="E397" s="74"/>
      <c r="F397" s="100">
        <v>92</v>
      </c>
      <c r="G397" s="74"/>
      <c r="H397" s="100">
        <v>92</v>
      </c>
      <c r="I397" s="74"/>
      <c r="J397" s="100">
        <v>92</v>
      </c>
      <c r="K397" s="74"/>
      <c r="L397" s="100">
        <v>92</v>
      </c>
      <c r="M397" s="74"/>
      <c r="N397" s="100">
        <v>92</v>
      </c>
      <c r="O397" s="74"/>
      <c r="P397" s="70">
        <f t="shared" si="192"/>
        <v>36.1</v>
      </c>
      <c r="Q397" s="70">
        <f t="shared" si="189"/>
        <v>164.57960644007156</v>
      </c>
      <c r="R397" s="71" t="e">
        <f>#REF!-F397</f>
        <v>#REF!</v>
      </c>
      <c r="S397" s="71" t="e">
        <f>#REF!/F397*100</f>
        <v>#REF!</v>
      </c>
      <c r="T397" s="70" t="e">
        <f>L397-#REF!</f>
        <v>#REF!</v>
      </c>
      <c r="U397" s="70" t="e">
        <f>+L397/#REF!*100</f>
        <v>#REF!</v>
      </c>
      <c r="V397" s="70">
        <f t="shared" si="185"/>
        <v>0</v>
      </c>
      <c r="W397" s="70">
        <f t="shared" si="186"/>
        <v>100</v>
      </c>
      <c r="X397" s="113"/>
    </row>
    <row r="398" spans="1:24">
      <c r="A398" s="60"/>
      <c r="B398" s="72" t="s">
        <v>81</v>
      </c>
      <c r="C398" s="73">
        <v>2213</v>
      </c>
      <c r="D398" s="99"/>
      <c r="E398" s="74"/>
      <c r="F398" s="100"/>
      <c r="G398" s="74"/>
      <c r="H398" s="100"/>
      <c r="I398" s="74"/>
      <c r="J398" s="100"/>
      <c r="K398" s="74"/>
      <c r="L398" s="100"/>
      <c r="M398" s="74"/>
      <c r="N398" s="100"/>
      <c r="O398" s="74"/>
      <c r="P398" s="70">
        <f t="shared" si="192"/>
        <v>0</v>
      </c>
      <c r="Q398" s="70" t="e">
        <f t="shared" si="189"/>
        <v>#DIV/0!</v>
      </c>
      <c r="R398" s="71" t="e">
        <f>#REF!-F398</f>
        <v>#REF!</v>
      </c>
      <c r="S398" s="71" t="e">
        <f>#REF!/F398*100</f>
        <v>#REF!</v>
      </c>
      <c r="T398" s="70" t="e">
        <f>L398-#REF!</f>
        <v>#REF!</v>
      </c>
      <c r="U398" s="70" t="e">
        <f>+L398/#REF!*100</f>
        <v>#REF!</v>
      </c>
      <c r="V398" s="70">
        <f t="shared" si="185"/>
        <v>0</v>
      </c>
      <c r="W398" s="70" t="e">
        <f t="shared" si="186"/>
        <v>#DIV/0!</v>
      </c>
      <c r="X398" s="113"/>
    </row>
    <row r="399" spans="1:24">
      <c r="A399" s="60"/>
      <c r="B399" s="72" t="s">
        <v>82</v>
      </c>
      <c r="C399" s="73">
        <v>2214</v>
      </c>
      <c r="D399" s="99">
        <v>137.5</v>
      </c>
      <c r="E399" s="74"/>
      <c r="F399" s="100">
        <v>146.5</v>
      </c>
      <c r="G399" s="74"/>
      <c r="H399" s="100">
        <v>146.5</v>
      </c>
      <c r="I399" s="74"/>
      <c r="J399" s="100">
        <v>146.5</v>
      </c>
      <c r="K399" s="74"/>
      <c r="L399" s="100">
        <v>170</v>
      </c>
      <c r="M399" s="74"/>
      <c r="N399" s="100">
        <v>170</v>
      </c>
      <c r="O399" s="74"/>
      <c r="P399" s="70">
        <f t="shared" si="192"/>
        <v>9</v>
      </c>
      <c r="Q399" s="70">
        <f t="shared" si="189"/>
        <v>106.54545454545455</v>
      </c>
      <c r="R399" s="71" t="e">
        <f>#REF!-F399</f>
        <v>#REF!</v>
      </c>
      <c r="S399" s="71" t="e">
        <f>#REF!/F399*100</f>
        <v>#REF!</v>
      </c>
      <c r="T399" s="70" t="e">
        <f>L399-#REF!</f>
        <v>#REF!</v>
      </c>
      <c r="U399" s="70" t="e">
        <f>+L399/#REF!*100</f>
        <v>#REF!</v>
      </c>
      <c r="V399" s="70">
        <f t="shared" si="185"/>
        <v>0</v>
      </c>
      <c r="W399" s="70">
        <f t="shared" si="186"/>
        <v>100</v>
      </c>
      <c r="X399" s="113"/>
    </row>
    <row r="400" spans="1:24">
      <c r="A400" s="60"/>
      <c r="B400" s="83" t="s">
        <v>83</v>
      </c>
      <c r="C400" s="78">
        <v>2215</v>
      </c>
      <c r="D400" s="109">
        <f>D401+D402+D403+D404</f>
        <v>245.56800000000001</v>
      </c>
      <c r="E400" s="79">
        <f>E402</f>
        <v>0</v>
      </c>
      <c r="F400" s="79">
        <f t="shared" ref="F400:I400" si="210">+SUM(F401:F404)</f>
        <v>367</v>
      </c>
      <c r="G400" s="79">
        <f>G402</f>
        <v>0</v>
      </c>
      <c r="H400" s="79">
        <f t="shared" si="210"/>
        <v>334.5</v>
      </c>
      <c r="I400" s="79">
        <f t="shared" si="210"/>
        <v>0</v>
      </c>
      <c r="J400" s="79">
        <f t="shared" ref="J400" si="211">+SUM(J401:J404)</f>
        <v>367</v>
      </c>
      <c r="K400" s="79">
        <f>K402</f>
        <v>0</v>
      </c>
      <c r="L400" s="79">
        <f>+SUM(L401:L404)</f>
        <v>367</v>
      </c>
      <c r="M400" s="79">
        <f>M402</f>
        <v>0</v>
      </c>
      <c r="N400" s="79">
        <f>+SUM(N401:N404)</f>
        <v>367</v>
      </c>
      <c r="O400" s="79">
        <f>O402</f>
        <v>0</v>
      </c>
      <c r="P400" s="70">
        <f t="shared" si="192"/>
        <v>121.43199999999999</v>
      </c>
      <c r="Q400" s="70">
        <f t="shared" si="189"/>
        <v>149.44943966640605</v>
      </c>
      <c r="R400" s="71" t="e">
        <f>#REF!-F400</f>
        <v>#REF!</v>
      </c>
      <c r="S400" s="71" t="e">
        <f>#REF!/F400*100</f>
        <v>#REF!</v>
      </c>
      <c r="T400" s="70" t="e">
        <f>L400-#REF!</f>
        <v>#REF!</v>
      </c>
      <c r="U400" s="70" t="e">
        <f>+L400/#REF!*100</f>
        <v>#REF!</v>
      </c>
      <c r="V400" s="70">
        <f t="shared" si="185"/>
        <v>0</v>
      </c>
      <c r="W400" s="70">
        <f t="shared" si="186"/>
        <v>100</v>
      </c>
      <c r="X400" s="113"/>
    </row>
    <row r="401" spans="1:24">
      <c r="A401" s="60"/>
      <c r="B401" s="80" t="s">
        <v>119</v>
      </c>
      <c r="C401" s="73">
        <v>22151</v>
      </c>
      <c r="D401" s="114"/>
      <c r="E401" s="74"/>
      <c r="F401" s="74"/>
      <c r="G401" s="74"/>
      <c r="H401" s="74"/>
      <c r="I401" s="74"/>
      <c r="J401" s="74"/>
      <c r="K401" s="74"/>
      <c r="L401" s="74">
        <v>131</v>
      </c>
      <c r="M401" s="74"/>
      <c r="N401" s="74">
        <v>131</v>
      </c>
      <c r="O401" s="74"/>
      <c r="P401" s="70">
        <f t="shared" si="192"/>
        <v>0</v>
      </c>
      <c r="Q401" s="70" t="e">
        <f t="shared" si="189"/>
        <v>#DIV/0!</v>
      </c>
      <c r="R401" s="71" t="e">
        <f>#REF!-F401</f>
        <v>#REF!</v>
      </c>
      <c r="S401" s="71" t="e">
        <f>#REF!/F401*100</f>
        <v>#REF!</v>
      </c>
      <c r="T401" s="70" t="e">
        <f>L401-#REF!</f>
        <v>#REF!</v>
      </c>
      <c r="U401" s="70" t="e">
        <f>+L401/#REF!*100</f>
        <v>#REF!</v>
      </c>
      <c r="V401" s="70">
        <f t="shared" si="185"/>
        <v>0</v>
      </c>
      <c r="W401" s="70">
        <f t="shared" si="186"/>
        <v>100</v>
      </c>
      <c r="X401" s="113"/>
    </row>
    <row r="402" spans="1:24">
      <c r="A402" s="60"/>
      <c r="B402" s="80" t="s">
        <v>120</v>
      </c>
      <c r="C402" s="73">
        <v>22152</v>
      </c>
      <c r="D402" s="114"/>
      <c r="E402" s="74"/>
      <c r="F402" s="100"/>
      <c r="G402" s="74"/>
      <c r="H402" s="100"/>
      <c r="I402" s="74"/>
      <c r="J402" s="100"/>
      <c r="K402" s="74"/>
      <c r="L402" s="100">
        <v>38.4</v>
      </c>
      <c r="M402" s="74"/>
      <c r="N402" s="100">
        <v>38.4</v>
      </c>
      <c r="O402" s="74"/>
      <c r="P402" s="70">
        <f t="shared" si="192"/>
        <v>0</v>
      </c>
      <c r="Q402" s="70" t="e">
        <f t="shared" si="189"/>
        <v>#DIV/0!</v>
      </c>
      <c r="R402" s="71" t="e">
        <f>#REF!-F402</f>
        <v>#REF!</v>
      </c>
      <c r="S402" s="71" t="e">
        <f>#REF!/F402*100</f>
        <v>#REF!</v>
      </c>
      <c r="T402" s="70" t="e">
        <f>L402-#REF!</f>
        <v>#REF!</v>
      </c>
      <c r="U402" s="70" t="e">
        <f>+L402/#REF!*100</f>
        <v>#REF!</v>
      </c>
      <c r="V402" s="70">
        <f t="shared" si="185"/>
        <v>0</v>
      </c>
      <c r="W402" s="70">
        <f t="shared" si="186"/>
        <v>100</v>
      </c>
      <c r="X402" s="113"/>
    </row>
    <row r="403" spans="1:24">
      <c r="A403" s="60"/>
      <c r="B403" s="80" t="s">
        <v>86</v>
      </c>
      <c r="C403" s="73">
        <v>22153</v>
      </c>
      <c r="D403" s="114"/>
      <c r="E403" s="74"/>
      <c r="F403" s="100"/>
      <c r="G403" s="74"/>
      <c r="H403" s="100"/>
      <c r="I403" s="74"/>
      <c r="J403" s="100"/>
      <c r="K403" s="74"/>
      <c r="L403" s="100">
        <v>7</v>
      </c>
      <c r="M403" s="74"/>
      <c r="N403" s="100">
        <v>7</v>
      </c>
      <c r="O403" s="74"/>
      <c r="P403" s="70">
        <f t="shared" si="192"/>
        <v>0</v>
      </c>
      <c r="Q403" s="70" t="e">
        <f t="shared" si="189"/>
        <v>#DIV/0!</v>
      </c>
      <c r="R403" s="71" t="e">
        <f>#REF!-F403</f>
        <v>#REF!</v>
      </c>
      <c r="S403" s="71" t="e">
        <f>#REF!/F403*100</f>
        <v>#REF!</v>
      </c>
      <c r="T403" s="70" t="e">
        <f>L403-#REF!</f>
        <v>#REF!</v>
      </c>
      <c r="U403" s="70" t="e">
        <f>+L403/#REF!*100</f>
        <v>#REF!</v>
      </c>
      <c r="V403" s="70">
        <f t="shared" si="185"/>
        <v>0</v>
      </c>
      <c r="W403" s="70">
        <f t="shared" si="186"/>
        <v>100</v>
      </c>
      <c r="X403" s="113"/>
    </row>
    <row r="404" spans="1:24">
      <c r="A404" s="60"/>
      <c r="B404" s="80" t="s">
        <v>121</v>
      </c>
      <c r="C404" s="73">
        <v>22154</v>
      </c>
      <c r="D404" s="99">
        <v>245.56800000000001</v>
      </c>
      <c r="E404" s="74"/>
      <c r="F404" s="100">
        <v>367</v>
      </c>
      <c r="G404" s="74"/>
      <c r="H404" s="100">
        <v>334.5</v>
      </c>
      <c r="I404" s="74"/>
      <c r="J404" s="100">
        <v>367</v>
      </c>
      <c r="K404" s="74"/>
      <c r="L404" s="100">
        <f>81.2+9+100.4</f>
        <v>190.60000000000002</v>
      </c>
      <c r="M404" s="74"/>
      <c r="N404" s="100">
        <f>81.2+9+100.4</f>
        <v>190.60000000000002</v>
      </c>
      <c r="O404" s="74"/>
      <c r="P404" s="70">
        <f t="shared" si="192"/>
        <v>121.43199999999999</v>
      </c>
      <c r="Q404" s="70">
        <f t="shared" si="189"/>
        <v>149.44943966640605</v>
      </c>
      <c r="R404" s="71" t="e">
        <f>#REF!-F404</f>
        <v>#REF!</v>
      </c>
      <c r="S404" s="71" t="e">
        <f>#REF!/F404*100</f>
        <v>#REF!</v>
      </c>
      <c r="T404" s="70" t="e">
        <f>L404-#REF!</f>
        <v>#REF!</v>
      </c>
      <c r="U404" s="70" t="e">
        <f>+L404/#REF!*100</f>
        <v>#REF!</v>
      </c>
      <c r="V404" s="70">
        <f t="shared" si="185"/>
        <v>0</v>
      </c>
      <c r="W404" s="70">
        <f t="shared" si="186"/>
        <v>100</v>
      </c>
      <c r="X404" s="113"/>
    </row>
    <row r="405" spans="1:24">
      <c r="A405" s="60"/>
      <c r="B405" s="76" t="s">
        <v>88</v>
      </c>
      <c r="C405" s="73">
        <v>2217</v>
      </c>
      <c r="D405" s="99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0">
        <f t="shared" si="192"/>
        <v>0</v>
      </c>
      <c r="Q405" s="70" t="e">
        <f t="shared" si="189"/>
        <v>#DIV/0!</v>
      </c>
      <c r="R405" s="71" t="e">
        <f>#REF!-F405</f>
        <v>#REF!</v>
      </c>
      <c r="S405" s="71" t="e">
        <f>#REF!/F405*100</f>
        <v>#REF!</v>
      </c>
      <c r="T405" s="70" t="e">
        <f>L405-#REF!</f>
        <v>#REF!</v>
      </c>
      <c r="U405" s="70" t="e">
        <f>+L405/#REF!*100</f>
        <v>#REF!</v>
      </c>
      <c r="V405" s="70">
        <f t="shared" si="185"/>
        <v>0</v>
      </c>
      <c r="W405" s="70" t="e">
        <f t="shared" si="186"/>
        <v>#DIV/0!</v>
      </c>
      <c r="X405" s="113"/>
    </row>
    <row r="406" spans="1:24">
      <c r="A406" s="60"/>
      <c r="B406" s="72" t="s">
        <v>89</v>
      </c>
      <c r="C406" s="73">
        <v>2218</v>
      </c>
      <c r="D406" s="99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0">
        <f t="shared" si="192"/>
        <v>0</v>
      </c>
      <c r="Q406" s="70" t="e">
        <f t="shared" si="189"/>
        <v>#DIV/0!</v>
      </c>
      <c r="R406" s="71" t="e">
        <f>#REF!-F406</f>
        <v>#REF!</v>
      </c>
      <c r="S406" s="71" t="e">
        <f>#REF!/F406*100</f>
        <v>#REF!</v>
      </c>
      <c r="T406" s="70" t="e">
        <f>L406-#REF!</f>
        <v>#REF!</v>
      </c>
      <c r="U406" s="70" t="e">
        <f>+L406/#REF!*100</f>
        <v>#REF!</v>
      </c>
      <c r="V406" s="70">
        <f t="shared" si="185"/>
        <v>0</v>
      </c>
      <c r="W406" s="70" t="e">
        <f t="shared" si="186"/>
        <v>#DIV/0!</v>
      </c>
      <c r="X406" s="113"/>
    </row>
    <row r="407" spans="1:24">
      <c r="A407" s="60"/>
      <c r="B407" s="72" t="s">
        <v>122</v>
      </c>
      <c r="C407" s="73">
        <v>2221</v>
      </c>
      <c r="D407" s="99">
        <v>100</v>
      </c>
      <c r="E407" s="74"/>
      <c r="F407" s="74">
        <v>100</v>
      </c>
      <c r="G407" s="74"/>
      <c r="H407" s="74">
        <v>100</v>
      </c>
      <c r="I407" s="74"/>
      <c r="J407" s="74">
        <v>100</v>
      </c>
      <c r="K407" s="74"/>
      <c r="L407" s="74">
        <v>100</v>
      </c>
      <c r="M407" s="74"/>
      <c r="N407" s="74">
        <v>100</v>
      </c>
      <c r="O407" s="74"/>
      <c r="P407" s="70">
        <f t="shared" si="192"/>
        <v>0</v>
      </c>
      <c r="Q407" s="70">
        <f t="shared" si="189"/>
        <v>100</v>
      </c>
      <c r="R407" s="71" t="e">
        <f>#REF!-F407</f>
        <v>#REF!</v>
      </c>
      <c r="S407" s="71" t="e">
        <f>#REF!/F407*100</f>
        <v>#REF!</v>
      </c>
      <c r="T407" s="70" t="e">
        <f>L407-#REF!</f>
        <v>#REF!</v>
      </c>
      <c r="U407" s="70" t="e">
        <f>+L407/#REF!*100</f>
        <v>#REF!</v>
      </c>
      <c r="V407" s="70">
        <f t="shared" si="185"/>
        <v>0</v>
      </c>
      <c r="W407" s="70">
        <f t="shared" si="186"/>
        <v>100</v>
      </c>
      <c r="X407" s="113"/>
    </row>
    <row r="408" spans="1:24" ht="25.5">
      <c r="A408" s="60"/>
      <c r="B408" s="81" t="s">
        <v>91</v>
      </c>
      <c r="C408" s="73">
        <v>2222</v>
      </c>
      <c r="D408" s="99">
        <v>421.08</v>
      </c>
      <c r="E408" s="74"/>
      <c r="F408" s="74">
        <v>324</v>
      </c>
      <c r="G408" s="74"/>
      <c r="H408" s="74">
        <v>324</v>
      </c>
      <c r="I408" s="74"/>
      <c r="J408" s="74">
        <v>324</v>
      </c>
      <c r="K408" s="74"/>
      <c r="L408" s="74">
        <v>564</v>
      </c>
      <c r="M408" s="74"/>
      <c r="N408" s="74">
        <v>564</v>
      </c>
      <c r="O408" s="74"/>
      <c r="P408" s="70">
        <f t="shared" si="192"/>
        <v>-97.079999999999984</v>
      </c>
      <c r="Q408" s="70">
        <f t="shared" si="189"/>
        <v>76.944998575092626</v>
      </c>
      <c r="R408" s="71" t="e">
        <f>#REF!-F408</f>
        <v>#REF!</v>
      </c>
      <c r="S408" s="71" t="e">
        <f>#REF!/F408*100</f>
        <v>#REF!</v>
      </c>
      <c r="T408" s="70" t="e">
        <f>L408-#REF!</f>
        <v>#REF!</v>
      </c>
      <c r="U408" s="70" t="e">
        <f>+L408/#REF!*100</f>
        <v>#REF!</v>
      </c>
      <c r="V408" s="70">
        <f t="shared" si="185"/>
        <v>0</v>
      </c>
      <c r="W408" s="70">
        <f t="shared" si="186"/>
        <v>100</v>
      </c>
      <c r="X408" s="113"/>
    </row>
    <row r="409" spans="1:24">
      <c r="A409" s="60"/>
      <c r="B409" s="81"/>
      <c r="C409" s="73">
        <v>2223</v>
      </c>
      <c r="D409" s="99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0">
        <f t="shared" si="192"/>
        <v>0</v>
      </c>
      <c r="Q409" s="70" t="e">
        <f t="shared" si="189"/>
        <v>#DIV/0!</v>
      </c>
      <c r="R409" s="71" t="e">
        <f>#REF!-F409</f>
        <v>#REF!</v>
      </c>
      <c r="S409" s="71" t="e">
        <f>#REF!/F409*100</f>
        <v>#REF!</v>
      </c>
      <c r="T409" s="70" t="e">
        <f>L409-#REF!</f>
        <v>#REF!</v>
      </c>
      <c r="U409" s="70" t="e">
        <f>+L409/#REF!*100</f>
        <v>#REF!</v>
      </c>
      <c r="V409" s="70">
        <f t="shared" si="185"/>
        <v>0</v>
      </c>
      <c r="W409" s="70" t="e">
        <f t="shared" si="186"/>
        <v>#DIV/0!</v>
      </c>
      <c r="X409" s="113"/>
    </row>
    <row r="410" spans="1:24">
      <c r="A410" s="60"/>
      <c r="B410" s="81" t="s">
        <v>128</v>
      </c>
      <c r="C410" s="73">
        <v>2224</v>
      </c>
      <c r="D410" s="99">
        <v>150</v>
      </c>
      <c r="E410" s="74"/>
      <c r="F410" s="74">
        <v>180</v>
      </c>
      <c r="G410" s="74"/>
      <c r="H410" s="74">
        <v>180</v>
      </c>
      <c r="I410" s="74"/>
      <c r="J410" s="74">
        <v>180</v>
      </c>
      <c r="K410" s="74"/>
      <c r="L410" s="74">
        <v>180</v>
      </c>
      <c r="M410" s="74"/>
      <c r="N410" s="74">
        <v>180</v>
      </c>
      <c r="O410" s="74"/>
      <c r="P410" s="70">
        <f t="shared" si="192"/>
        <v>30</v>
      </c>
      <c r="Q410" s="70">
        <f t="shared" si="189"/>
        <v>120</v>
      </c>
      <c r="R410" s="71" t="e">
        <f>#REF!-F410</f>
        <v>#REF!</v>
      </c>
      <c r="S410" s="71" t="e">
        <f>#REF!/F410*100</f>
        <v>#REF!</v>
      </c>
      <c r="T410" s="70" t="e">
        <f>L410-#REF!</f>
        <v>#REF!</v>
      </c>
      <c r="U410" s="70" t="e">
        <f>+L410/#REF!*100</f>
        <v>#REF!</v>
      </c>
      <c r="V410" s="70">
        <f t="shared" si="185"/>
        <v>0</v>
      </c>
      <c r="W410" s="70">
        <f t="shared" si="186"/>
        <v>100</v>
      </c>
      <c r="X410" s="113"/>
    </row>
    <row r="411" spans="1:24">
      <c r="A411" s="60"/>
      <c r="B411" s="81" t="s">
        <v>123</v>
      </c>
      <c r="C411" s="73">
        <v>2225</v>
      </c>
      <c r="D411" s="99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0">
        <f t="shared" si="192"/>
        <v>0</v>
      </c>
      <c r="Q411" s="70" t="e">
        <f t="shared" si="189"/>
        <v>#DIV/0!</v>
      </c>
      <c r="R411" s="71" t="e">
        <f>#REF!-F411</f>
        <v>#REF!</v>
      </c>
      <c r="S411" s="71" t="e">
        <f>#REF!/F411*100</f>
        <v>#REF!</v>
      </c>
      <c r="T411" s="70" t="e">
        <f>L411-#REF!</f>
        <v>#REF!</v>
      </c>
      <c r="U411" s="70" t="e">
        <f>+L411/#REF!*100</f>
        <v>#REF!</v>
      </c>
      <c r="V411" s="70">
        <f t="shared" si="185"/>
        <v>0</v>
      </c>
      <c r="W411" s="70" t="e">
        <f t="shared" si="186"/>
        <v>#DIV/0!</v>
      </c>
      <c r="X411" s="113"/>
    </row>
    <row r="412" spans="1:24">
      <c r="A412" s="60"/>
      <c r="B412" s="83" t="s">
        <v>95</v>
      </c>
      <c r="C412" s="78">
        <v>2231</v>
      </c>
      <c r="D412" s="79">
        <f>D413+D414+D415+D416</f>
        <v>135.4</v>
      </c>
      <c r="E412" s="79"/>
      <c r="F412" s="79">
        <f>F413+F414+F415+F416</f>
        <v>138.1</v>
      </c>
      <c r="G412" s="79"/>
      <c r="H412" s="79">
        <f>H413+H414+H415+H416</f>
        <v>138.1</v>
      </c>
      <c r="I412" s="79"/>
      <c r="J412" s="79">
        <f>J413+J414+J415+J416</f>
        <v>138.1</v>
      </c>
      <c r="K412" s="79"/>
      <c r="L412" s="79">
        <f>L413+L414+L415+L416</f>
        <v>298.89999999999998</v>
      </c>
      <c r="M412" s="79"/>
      <c r="N412" s="79">
        <f>N413+N414+N415+N416</f>
        <v>298.89999999999998</v>
      </c>
      <c r="O412" s="79"/>
      <c r="P412" s="70">
        <f t="shared" si="192"/>
        <v>2.6999999999999886</v>
      </c>
      <c r="Q412" s="70">
        <f t="shared" si="189"/>
        <v>101.99409158050221</v>
      </c>
      <c r="R412" s="71" t="e">
        <f>#REF!-F412</f>
        <v>#REF!</v>
      </c>
      <c r="S412" s="71" t="e">
        <f>#REF!/F412*100</f>
        <v>#REF!</v>
      </c>
      <c r="T412" s="70" t="e">
        <f>L412-#REF!</f>
        <v>#REF!</v>
      </c>
      <c r="U412" s="70" t="e">
        <f>+L412/#REF!*100</f>
        <v>#REF!</v>
      </c>
      <c r="V412" s="70">
        <f t="shared" si="185"/>
        <v>0</v>
      </c>
      <c r="W412" s="70">
        <f t="shared" si="186"/>
        <v>100</v>
      </c>
      <c r="X412" s="113"/>
    </row>
    <row r="413" spans="1:24">
      <c r="A413" s="60"/>
      <c r="B413" s="81" t="s">
        <v>96</v>
      </c>
      <c r="C413" s="73">
        <v>22311100</v>
      </c>
      <c r="D413" s="99">
        <v>49.7</v>
      </c>
      <c r="E413" s="74"/>
      <c r="F413" s="74">
        <v>63.1</v>
      </c>
      <c r="G413" s="74"/>
      <c r="H413" s="74">
        <v>63.1</v>
      </c>
      <c r="I413" s="74"/>
      <c r="J413" s="74">
        <v>63.1</v>
      </c>
      <c r="K413" s="74"/>
      <c r="L413" s="74">
        <v>163.1</v>
      </c>
      <c r="M413" s="74"/>
      <c r="N413" s="74">
        <v>163.1</v>
      </c>
      <c r="O413" s="74"/>
      <c r="P413" s="70">
        <f t="shared" si="192"/>
        <v>13.399999999999999</v>
      </c>
      <c r="Q413" s="70">
        <f t="shared" si="189"/>
        <v>126.96177062374245</v>
      </c>
      <c r="R413" s="71" t="e">
        <f>#REF!-F413</f>
        <v>#REF!</v>
      </c>
      <c r="S413" s="71" t="e">
        <f>#REF!/F413*100</f>
        <v>#REF!</v>
      </c>
      <c r="T413" s="70" t="e">
        <f>L413-#REF!</f>
        <v>#REF!</v>
      </c>
      <c r="U413" s="70" t="e">
        <f>+L413/#REF!*100</f>
        <v>#REF!</v>
      </c>
      <c r="V413" s="70">
        <f t="shared" si="185"/>
        <v>0</v>
      </c>
      <c r="W413" s="70">
        <f t="shared" si="186"/>
        <v>100</v>
      </c>
      <c r="X413" s="113"/>
    </row>
    <row r="414" spans="1:24">
      <c r="A414" s="60"/>
      <c r="B414" s="81" t="s">
        <v>97</v>
      </c>
      <c r="C414" s="73">
        <v>22311200</v>
      </c>
      <c r="D414" s="99">
        <v>57.3</v>
      </c>
      <c r="E414" s="74"/>
      <c r="F414" s="74">
        <v>50</v>
      </c>
      <c r="G414" s="74"/>
      <c r="H414" s="74">
        <v>50</v>
      </c>
      <c r="I414" s="74"/>
      <c r="J414" s="74">
        <v>50</v>
      </c>
      <c r="K414" s="74"/>
      <c r="L414" s="74">
        <v>85.8</v>
      </c>
      <c r="M414" s="74"/>
      <c r="N414" s="74">
        <v>85.8</v>
      </c>
      <c r="O414" s="74"/>
      <c r="P414" s="70">
        <f t="shared" si="192"/>
        <v>-7.2999999999999972</v>
      </c>
      <c r="Q414" s="70">
        <f t="shared" si="189"/>
        <v>87.260034904013963</v>
      </c>
      <c r="R414" s="71" t="e">
        <f>#REF!-F414</f>
        <v>#REF!</v>
      </c>
      <c r="S414" s="71" t="e">
        <f>#REF!/F414*100</f>
        <v>#REF!</v>
      </c>
      <c r="T414" s="70" t="e">
        <f>L414-#REF!</f>
        <v>#REF!</v>
      </c>
      <c r="U414" s="70" t="e">
        <f>+L414/#REF!*100</f>
        <v>#REF!</v>
      </c>
      <c r="V414" s="70">
        <f t="shared" si="185"/>
        <v>0</v>
      </c>
      <c r="W414" s="70">
        <f t="shared" si="186"/>
        <v>100</v>
      </c>
      <c r="X414" s="113"/>
    </row>
    <row r="415" spans="1:24" ht="18" customHeight="1">
      <c r="A415" s="60"/>
      <c r="B415" s="81" t="s">
        <v>98</v>
      </c>
      <c r="C415" s="73">
        <v>22311300</v>
      </c>
      <c r="D415" s="99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0">
        <f t="shared" si="192"/>
        <v>0</v>
      </c>
      <c r="Q415" s="70" t="e">
        <f t="shared" si="189"/>
        <v>#DIV/0!</v>
      </c>
      <c r="R415" s="71" t="e">
        <f>#REF!-F415</f>
        <v>#REF!</v>
      </c>
      <c r="S415" s="71" t="e">
        <f>#REF!/F415*100</f>
        <v>#REF!</v>
      </c>
      <c r="T415" s="70" t="e">
        <f>L415-#REF!</f>
        <v>#REF!</v>
      </c>
      <c r="U415" s="70" t="e">
        <f>+L415/#REF!*100</f>
        <v>#REF!</v>
      </c>
      <c r="V415" s="70">
        <f t="shared" si="185"/>
        <v>0</v>
      </c>
      <c r="W415" s="70" t="e">
        <f t="shared" si="186"/>
        <v>#DIV/0!</v>
      </c>
      <c r="X415" s="113"/>
    </row>
    <row r="416" spans="1:24">
      <c r="A416" s="60"/>
      <c r="B416" s="81" t="s">
        <v>99</v>
      </c>
      <c r="C416" s="73">
        <v>22311400</v>
      </c>
      <c r="D416" s="99">
        <v>28.4</v>
      </c>
      <c r="E416" s="74"/>
      <c r="F416" s="74">
        <v>25</v>
      </c>
      <c r="G416" s="74"/>
      <c r="H416" s="74">
        <v>25</v>
      </c>
      <c r="I416" s="74"/>
      <c r="J416" s="74">
        <v>25</v>
      </c>
      <c r="K416" s="74"/>
      <c r="L416" s="74">
        <v>50</v>
      </c>
      <c r="M416" s="74"/>
      <c r="N416" s="74">
        <v>50</v>
      </c>
      <c r="O416" s="74"/>
      <c r="P416" s="70">
        <f t="shared" si="192"/>
        <v>-3.3999999999999986</v>
      </c>
      <c r="Q416" s="70">
        <f t="shared" si="189"/>
        <v>88.028169014084511</v>
      </c>
      <c r="R416" s="71" t="e">
        <f>#REF!-F416</f>
        <v>#REF!</v>
      </c>
      <c r="S416" s="71" t="e">
        <f>#REF!/F416*100</f>
        <v>#REF!</v>
      </c>
      <c r="T416" s="70" t="e">
        <f>L416-#REF!</f>
        <v>#REF!</v>
      </c>
      <c r="U416" s="70" t="e">
        <f>+L416/#REF!*100</f>
        <v>#REF!</v>
      </c>
      <c r="V416" s="70">
        <f t="shared" si="185"/>
        <v>0</v>
      </c>
      <c r="W416" s="70">
        <f t="shared" si="186"/>
        <v>100</v>
      </c>
      <c r="X416" s="113"/>
    </row>
    <row r="417" spans="1:24">
      <c r="A417" s="60"/>
      <c r="B417" s="81" t="s">
        <v>100</v>
      </c>
      <c r="C417" s="73">
        <v>2235</v>
      </c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0">
        <f t="shared" si="192"/>
        <v>0</v>
      </c>
      <c r="Q417" s="70" t="e">
        <f t="shared" si="189"/>
        <v>#DIV/0!</v>
      </c>
      <c r="R417" s="71" t="e">
        <f>#REF!-F417</f>
        <v>#REF!</v>
      </c>
      <c r="S417" s="71" t="e">
        <f>#REF!/F417*100</f>
        <v>#REF!</v>
      </c>
      <c r="T417" s="70" t="e">
        <f>L417-#REF!</f>
        <v>#REF!</v>
      </c>
      <c r="U417" s="70" t="e">
        <f>+L417/#REF!*100</f>
        <v>#REF!</v>
      </c>
      <c r="V417" s="70">
        <f t="shared" si="185"/>
        <v>0</v>
      </c>
      <c r="W417" s="70" t="e">
        <f t="shared" si="186"/>
        <v>#DIV/0!</v>
      </c>
      <c r="X417" s="113"/>
    </row>
    <row r="418" spans="1:24">
      <c r="A418" s="60"/>
      <c r="B418" s="72" t="s">
        <v>101</v>
      </c>
      <c r="C418" s="73">
        <v>2511</v>
      </c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0">
        <f t="shared" si="192"/>
        <v>0</v>
      </c>
      <c r="Q418" s="70" t="e">
        <f t="shared" si="189"/>
        <v>#DIV/0!</v>
      </c>
      <c r="R418" s="71" t="e">
        <f>#REF!-F418</f>
        <v>#REF!</v>
      </c>
      <c r="S418" s="71" t="e">
        <f>#REF!/F418*100</f>
        <v>#REF!</v>
      </c>
      <c r="T418" s="70" t="e">
        <f>L418-#REF!</f>
        <v>#REF!</v>
      </c>
      <c r="U418" s="70" t="e">
        <f>+L418/#REF!*100</f>
        <v>#REF!</v>
      </c>
      <c r="V418" s="70">
        <f t="shared" si="185"/>
        <v>0</v>
      </c>
      <c r="W418" s="70" t="e">
        <f t="shared" si="186"/>
        <v>#DIV/0!</v>
      </c>
      <c r="X418" s="113"/>
    </row>
    <row r="419" spans="1:24">
      <c r="A419" s="60"/>
      <c r="B419" s="72" t="s">
        <v>102</v>
      </c>
      <c r="C419" s="73">
        <v>2512</v>
      </c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0">
        <f t="shared" si="192"/>
        <v>0</v>
      </c>
      <c r="Q419" s="70" t="e">
        <f t="shared" si="189"/>
        <v>#DIV/0!</v>
      </c>
      <c r="R419" s="71" t="e">
        <f>#REF!-F419</f>
        <v>#REF!</v>
      </c>
      <c r="S419" s="71" t="e">
        <f>#REF!/F419*100</f>
        <v>#REF!</v>
      </c>
      <c r="T419" s="70" t="e">
        <f>L419-#REF!</f>
        <v>#REF!</v>
      </c>
      <c r="U419" s="70" t="e">
        <f>+L419/#REF!*100</f>
        <v>#REF!</v>
      </c>
      <c r="V419" s="70">
        <f t="shared" si="185"/>
        <v>0</v>
      </c>
      <c r="W419" s="70" t="e">
        <f t="shared" si="186"/>
        <v>#DIV/0!</v>
      </c>
      <c r="X419" s="113"/>
    </row>
    <row r="420" spans="1:24">
      <c r="A420" s="60"/>
      <c r="B420" s="72" t="s">
        <v>129</v>
      </c>
      <c r="C420" s="73">
        <v>2521</v>
      </c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0">
        <f t="shared" si="192"/>
        <v>0</v>
      </c>
      <c r="Q420" s="70" t="e">
        <f t="shared" si="189"/>
        <v>#DIV/0!</v>
      </c>
      <c r="R420" s="71" t="e">
        <f>#REF!-F420</f>
        <v>#REF!</v>
      </c>
      <c r="S420" s="71" t="e">
        <f>#REF!/F420*100</f>
        <v>#REF!</v>
      </c>
      <c r="T420" s="70" t="e">
        <f>L420-#REF!</f>
        <v>#REF!</v>
      </c>
      <c r="U420" s="70" t="e">
        <f>+L420/#REF!*100</f>
        <v>#REF!</v>
      </c>
      <c r="V420" s="70">
        <f t="shared" si="185"/>
        <v>0</v>
      </c>
      <c r="W420" s="70" t="e">
        <f t="shared" si="186"/>
        <v>#DIV/0!</v>
      </c>
      <c r="X420" s="113"/>
    </row>
    <row r="421" spans="1:24" ht="25.5">
      <c r="A421" s="60"/>
      <c r="B421" s="85" t="s">
        <v>104</v>
      </c>
      <c r="C421" s="73">
        <v>2721</v>
      </c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0">
        <f t="shared" si="192"/>
        <v>0</v>
      </c>
      <c r="Q421" s="70" t="e">
        <f t="shared" si="189"/>
        <v>#DIV/0!</v>
      </c>
      <c r="R421" s="71" t="e">
        <f>#REF!-F421</f>
        <v>#REF!</v>
      </c>
      <c r="S421" s="71" t="e">
        <f>#REF!/F421*100</f>
        <v>#REF!</v>
      </c>
      <c r="T421" s="70" t="e">
        <f>L421-#REF!</f>
        <v>#REF!</v>
      </c>
      <c r="U421" s="70" t="e">
        <f>+L421/#REF!*100</f>
        <v>#REF!</v>
      </c>
      <c r="V421" s="70">
        <f t="shared" si="185"/>
        <v>0</v>
      </c>
      <c r="W421" s="70" t="e">
        <f t="shared" si="186"/>
        <v>#DIV/0!</v>
      </c>
      <c r="X421" s="113"/>
    </row>
    <row r="422" spans="1:24">
      <c r="A422" s="60"/>
      <c r="B422" s="88" t="s">
        <v>109</v>
      </c>
      <c r="C422" s="73"/>
      <c r="D422" s="67">
        <f t="shared" ref="D422:G422" si="212">SUM(D423:D425)</f>
        <v>342.95100000000002</v>
      </c>
      <c r="E422" s="67">
        <f t="shared" si="212"/>
        <v>0</v>
      </c>
      <c r="F422" s="67">
        <f t="shared" si="212"/>
        <v>383.2</v>
      </c>
      <c r="G422" s="67">
        <f t="shared" si="212"/>
        <v>0</v>
      </c>
      <c r="H422" s="67">
        <f>SUM(H423:H425)</f>
        <v>1157.8</v>
      </c>
      <c r="I422" s="67">
        <f>SUM(I423:I425)</f>
        <v>0</v>
      </c>
      <c r="J422" s="67">
        <f t="shared" ref="J422:K422" si="213">SUM(J423:J425)</f>
        <v>383.2</v>
      </c>
      <c r="K422" s="67">
        <f t="shared" si="213"/>
        <v>0</v>
      </c>
      <c r="L422" s="67">
        <f t="shared" ref="L422" si="214">SUM(L423:L425)</f>
        <v>712.7</v>
      </c>
      <c r="M422" s="67">
        <f t="shared" ref="M422" si="215">SUM(M423:M425)</f>
        <v>0</v>
      </c>
      <c r="N422" s="67">
        <f t="shared" ref="N422" si="216">SUM(N423:N425)</f>
        <v>712.7</v>
      </c>
      <c r="O422" s="67">
        <f t="shared" ref="O422" si="217">SUM(O423:O425)</f>
        <v>0</v>
      </c>
      <c r="P422" s="70">
        <f t="shared" si="192"/>
        <v>40.248999999999967</v>
      </c>
      <c r="Q422" s="70">
        <f t="shared" si="189"/>
        <v>111.73607891506366</v>
      </c>
      <c r="R422" s="71" t="e">
        <f>#REF!-F422</f>
        <v>#REF!</v>
      </c>
      <c r="S422" s="71" t="e">
        <f>#REF!/F422*100</f>
        <v>#REF!</v>
      </c>
      <c r="T422" s="70" t="e">
        <f>L422-#REF!</f>
        <v>#REF!</v>
      </c>
      <c r="U422" s="70" t="e">
        <f>+L422/#REF!*100</f>
        <v>#REF!</v>
      </c>
      <c r="V422" s="70">
        <f t="shared" si="185"/>
        <v>0</v>
      </c>
      <c r="W422" s="70">
        <f t="shared" si="186"/>
        <v>100</v>
      </c>
      <c r="X422" s="113"/>
    </row>
    <row r="423" spans="1:24">
      <c r="A423" s="60"/>
      <c r="B423" s="72" t="s">
        <v>110</v>
      </c>
      <c r="C423" s="73">
        <v>3111</v>
      </c>
      <c r="D423" s="82">
        <v>342.95100000000002</v>
      </c>
      <c r="E423" s="74"/>
      <c r="F423" s="74">
        <v>383.2</v>
      </c>
      <c r="G423" s="74"/>
      <c r="H423" s="74">
        <v>1096</v>
      </c>
      <c r="I423" s="74"/>
      <c r="J423" s="74">
        <v>383.2</v>
      </c>
      <c r="K423" s="74"/>
      <c r="L423" s="74">
        <v>712.7</v>
      </c>
      <c r="M423" s="74"/>
      <c r="N423" s="74">
        <v>712.7</v>
      </c>
      <c r="O423" s="74"/>
      <c r="P423" s="70">
        <f t="shared" si="192"/>
        <v>40.248999999999967</v>
      </c>
      <c r="Q423" s="70">
        <f t="shared" si="189"/>
        <v>111.73607891506366</v>
      </c>
      <c r="R423" s="71" t="e">
        <f>#REF!-F423</f>
        <v>#REF!</v>
      </c>
      <c r="S423" s="71" t="e">
        <f>#REF!/F423*100</f>
        <v>#REF!</v>
      </c>
      <c r="T423" s="70" t="e">
        <f>L423-#REF!</f>
        <v>#REF!</v>
      </c>
      <c r="U423" s="70" t="e">
        <f>+L423/#REF!*100</f>
        <v>#REF!</v>
      </c>
      <c r="V423" s="70">
        <f t="shared" si="185"/>
        <v>0</v>
      </c>
      <c r="W423" s="70">
        <f t="shared" si="186"/>
        <v>100</v>
      </c>
      <c r="X423" s="113"/>
    </row>
    <row r="424" spans="1:24">
      <c r="A424" s="60"/>
      <c r="B424" s="72" t="s">
        <v>111</v>
      </c>
      <c r="C424" s="73">
        <v>3112</v>
      </c>
      <c r="D424" s="74"/>
      <c r="E424" s="74"/>
      <c r="F424" s="74"/>
      <c r="G424" s="74"/>
      <c r="H424" s="74">
        <v>61.8</v>
      </c>
      <c r="I424" s="74"/>
      <c r="J424" s="74"/>
      <c r="K424" s="74"/>
      <c r="L424" s="74"/>
      <c r="M424" s="74"/>
      <c r="N424" s="74"/>
      <c r="O424" s="74"/>
      <c r="P424" s="70">
        <f t="shared" si="192"/>
        <v>0</v>
      </c>
      <c r="Q424" s="70" t="e">
        <f t="shared" si="189"/>
        <v>#DIV/0!</v>
      </c>
      <c r="R424" s="71" t="e">
        <f>#REF!-F424</f>
        <v>#REF!</v>
      </c>
      <c r="S424" s="71" t="e">
        <f>#REF!/F424*100</f>
        <v>#REF!</v>
      </c>
      <c r="T424" s="70" t="e">
        <f>L424-#REF!</f>
        <v>#REF!</v>
      </c>
      <c r="U424" s="70" t="e">
        <f>+L424/#REF!*100</f>
        <v>#REF!</v>
      </c>
      <c r="V424" s="70">
        <f t="shared" si="185"/>
        <v>0</v>
      </c>
      <c r="W424" s="70" t="e">
        <f t="shared" si="186"/>
        <v>#DIV/0!</v>
      </c>
      <c r="X424" s="113"/>
    </row>
    <row r="425" spans="1:24">
      <c r="A425" s="60"/>
      <c r="B425" s="72" t="s">
        <v>112</v>
      </c>
      <c r="C425" s="73">
        <v>3113</v>
      </c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0">
        <f t="shared" si="192"/>
        <v>0</v>
      </c>
      <c r="Q425" s="70" t="e">
        <f t="shared" si="189"/>
        <v>#DIV/0!</v>
      </c>
      <c r="R425" s="71" t="e">
        <f>#REF!-F425</f>
        <v>#REF!</v>
      </c>
      <c r="S425" s="71" t="e">
        <f>#REF!/F425*100</f>
        <v>#REF!</v>
      </c>
      <c r="T425" s="70" t="e">
        <f>L425-#REF!</f>
        <v>#REF!</v>
      </c>
      <c r="U425" s="70" t="e">
        <f>+L425/#REF!*100</f>
        <v>#REF!</v>
      </c>
      <c r="V425" s="70">
        <f t="shared" si="185"/>
        <v>0</v>
      </c>
      <c r="W425" s="70" t="e">
        <f t="shared" si="186"/>
        <v>#DIV/0!</v>
      </c>
      <c r="X425" s="113"/>
    </row>
    <row r="426" spans="1:24">
      <c r="A426" s="60"/>
      <c r="B426" s="110"/>
      <c r="C426" s="97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0">
        <f t="shared" si="192"/>
        <v>0</v>
      </c>
      <c r="Q426" s="70" t="e">
        <f t="shared" si="189"/>
        <v>#DIV/0!</v>
      </c>
      <c r="R426" s="71" t="e">
        <f>#REF!-F426</f>
        <v>#REF!</v>
      </c>
      <c r="S426" s="71" t="e">
        <f>#REF!/F426*100</f>
        <v>#REF!</v>
      </c>
      <c r="T426" s="70" t="e">
        <f>L426-#REF!</f>
        <v>#REF!</v>
      </c>
      <c r="U426" s="70" t="e">
        <f>+L426/#REF!*100</f>
        <v>#REF!</v>
      </c>
      <c r="V426" s="70">
        <f t="shared" si="185"/>
        <v>0</v>
      </c>
      <c r="W426" s="70" t="e">
        <f t="shared" si="186"/>
        <v>#DIV/0!</v>
      </c>
      <c r="X426" s="113"/>
    </row>
    <row r="427" spans="1:24" ht="25.5" hidden="1">
      <c r="A427" s="60">
        <v>8</v>
      </c>
      <c r="B427" s="106" t="s">
        <v>139</v>
      </c>
      <c r="C427" s="78">
        <v>703</v>
      </c>
      <c r="D427" s="94"/>
      <c r="E427" s="94"/>
      <c r="F427" s="94">
        <v>0</v>
      </c>
      <c r="G427" s="94"/>
      <c r="H427" s="94">
        <v>0</v>
      </c>
      <c r="I427" s="94"/>
      <c r="J427" s="94">
        <v>0</v>
      </c>
      <c r="K427" s="94"/>
      <c r="L427" s="94">
        <v>0</v>
      </c>
      <c r="M427" s="94"/>
      <c r="N427" s="94">
        <v>0</v>
      </c>
      <c r="O427" s="94"/>
      <c r="P427" s="70">
        <f t="shared" si="192"/>
        <v>0</v>
      </c>
      <c r="Q427" s="70" t="e">
        <f t="shared" si="189"/>
        <v>#DIV/0!</v>
      </c>
      <c r="R427" s="71" t="e">
        <f>#REF!-F427</f>
        <v>#REF!</v>
      </c>
      <c r="S427" s="71" t="e">
        <f>#REF!/F427*100</f>
        <v>#REF!</v>
      </c>
      <c r="T427" s="70" t="e">
        <f>L427-#REF!</f>
        <v>#REF!</v>
      </c>
      <c r="U427" s="70" t="e">
        <f>+L427/#REF!*100</f>
        <v>#REF!</v>
      </c>
      <c r="V427" s="70">
        <f t="shared" si="185"/>
        <v>0</v>
      </c>
      <c r="W427" s="70" t="e">
        <f t="shared" si="186"/>
        <v>#DIV/0!</v>
      </c>
      <c r="X427" s="113"/>
    </row>
    <row r="428" spans="1:24" hidden="1">
      <c r="A428" s="60"/>
      <c r="B428" s="107" t="s">
        <v>117</v>
      </c>
      <c r="C428" s="9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70">
        <f t="shared" si="192"/>
        <v>0</v>
      </c>
      <c r="Q428" s="70" t="e">
        <f t="shared" si="189"/>
        <v>#DIV/0!</v>
      </c>
      <c r="R428" s="71" t="e">
        <f>#REF!-F428</f>
        <v>#REF!</v>
      </c>
      <c r="S428" s="71" t="e">
        <f>#REF!/F428*100</f>
        <v>#REF!</v>
      </c>
      <c r="T428" s="70" t="e">
        <f>L428-#REF!</f>
        <v>#REF!</v>
      </c>
      <c r="U428" s="70" t="e">
        <f>+L428/#REF!*100</f>
        <v>#REF!</v>
      </c>
      <c r="V428" s="70">
        <f t="shared" si="185"/>
        <v>0</v>
      </c>
      <c r="W428" s="70" t="e">
        <f t="shared" si="186"/>
        <v>#DIV/0!</v>
      </c>
      <c r="X428" s="113"/>
    </row>
    <row r="429" spans="1:24" ht="12.75" hidden="1" customHeight="1">
      <c r="A429" s="60"/>
      <c r="B429" s="72" t="s">
        <v>77</v>
      </c>
      <c r="C429" s="73">
        <v>2111</v>
      </c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0">
        <f t="shared" si="192"/>
        <v>0</v>
      </c>
      <c r="Q429" s="70" t="e">
        <f t="shared" si="189"/>
        <v>#DIV/0!</v>
      </c>
      <c r="R429" s="71" t="e">
        <f>#REF!-F429</f>
        <v>#REF!</v>
      </c>
      <c r="S429" s="71" t="e">
        <f>#REF!/F429*100</f>
        <v>#REF!</v>
      </c>
      <c r="T429" s="70" t="e">
        <f>L429-#REF!</f>
        <v>#REF!</v>
      </c>
      <c r="U429" s="70" t="e">
        <f>+L429/#REF!*100</f>
        <v>#REF!</v>
      </c>
      <c r="V429" s="70">
        <f t="shared" si="185"/>
        <v>0</v>
      </c>
      <c r="W429" s="70" t="e">
        <f t="shared" si="186"/>
        <v>#DIV/0!</v>
      </c>
      <c r="X429" s="113"/>
    </row>
    <row r="430" spans="1:24" ht="12.75" hidden="1" customHeight="1">
      <c r="A430" s="60"/>
      <c r="B430" s="72" t="s">
        <v>118</v>
      </c>
      <c r="C430" s="73">
        <v>2121</v>
      </c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0">
        <f t="shared" si="192"/>
        <v>0</v>
      </c>
      <c r="Q430" s="70" t="e">
        <f t="shared" si="189"/>
        <v>#DIV/0!</v>
      </c>
      <c r="R430" s="71" t="e">
        <f>#REF!-F430</f>
        <v>#REF!</v>
      </c>
      <c r="S430" s="71" t="e">
        <f>#REF!/F430*100</f>
        <v>#REF!</v>
      </c>
      <c r="T430" s="70" t="e">
        <f>L430-#REF!</f>
        <v>#REF!</v>
      </c>
      <c r="U430" s="70" t="e">
        <f>+L430/#REF!*100</f>
        <v>#REF!</v>
      </c>
      <c r="V430" s="70">
        <f t="shared" si="185"/>
        <v>0</v>
      </c>
      <c r="W430" s="70" t="e">
        <f t="shared" si="186"/>
        <v>#DIV/0!</v>
      </c>
      <c r="X430" s="113"/>
    </row>
    <row r="431" spans="1:24" ht="12.75" hidden="1" customHeight="1">
      <c r="A431" s="60"/>
      <c r="B431" s="101" t="s">
        <v>79</v>
      </c>
      <c r="C431" s="73">
        <v>2211</v>
      </c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0">
        <f t="shared" si="192"/>
        <v>0</v>
      </c>
      <c r="Q431" s="70" t="e">
        <f t="shared" si="189"/>
        <v>#DIV/0!</v>
      </c>
      <c r="R431" s="71" t="e">
        <f>#REF!-F431</f>
        <v>#REF!</v>
      </c>
      <c r="S431" s="71" t="e">
        <f>#REF!/F431*100</f>
        <v>#REF!</v>
      </c>
      <c r="T431" s="70" t="e">
        <f>L431-#REF!</f>
        <v>#REF!</v>
      </c>
      <c r="U431" s="70" t="e">
        <f>+L431/#REF!*100</f>
        <v>#REF!</v>
      </c>
      <c r="V431" s="70">
        <f t="shared" si="185"/>
        <v>0</v>
      </c>
      <c r="W431" s="70" t="e">
        <f t="shared" si="186"/>
        <v>#DIV/0!</v>
      </c>
      <c r="X431" s="113"/>
    </row>
    <row r="432" spans="1:24" ht="13.5" hidden="1" customHeight="1">
      <c r="A432" s="60"/>
      <c r="B432" s="76" t="s">
        <v>80</v>
      </c>
      <c r="C432" s="73">
        <v>2212</v>
      </c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0">
        <f t="shared" si="192"/>
        <v>0</v>
      </c>
      <c r="Q432" s="70" t="e">
        <f t="shared" si="189"/>
        <v>#DIV/0!</v>
      </c>
      <c r="R432" s="71" t="e">
        <f>#REF!-F432</f>
        <v>#REF!</v>
      </c>
      <c r="S432" s="71" t="e">
        <f>#REF!/F432*100</f>
        <v>#REF!</v>
      </c>
      <c r="T432" s="70" t="e">
        <f>L432-#REF!</f>
        <v>#REF!</v>
      </c>
      <c r="U432" s="70" t="e">
        <f>+L432/#REF!*100</f>
        <v>#REF!</v>
      </c>
      <c r="V432" s="70">
        <f t="shared" si="185"/>
        <v>0</v>
      </c>
      <c r="W432" s="70" t="e">
        <f t="shared" si="186"/>
        <v>#DIV/0!</v>
      </c>
      <c r="X432" s="113"/>
    </row>
    <row r="433" spans="1:24" ht="13.5" hidden="1" customHeight="1">
      <c r="A433" s="60"/>
      <c r="B433" s="72" t="s">
        <v>81</v>
      </c>
      <c r="C433" s="73">
        <v>2213</v>
      </c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0">
        <f t="shared" si="192"/>
        <v>0</v>
      </c>
      <c r="Q433" s="70" t="e">
        <f t="shared" si="189"/>
        <v>#DIV/0!</v>
      </c>
      <c r="R433" s="71" t="e">
        <f>#REF!-F433</f>
        <v>#REF!</v>
      </c>
      <c r="S433" s="71" t="e">
        <f>#REF!/F433*100</f>
        <v>#REF!</v>
      </c>
      <c r="T433" s="70" t="e">
        <f>L433-#REF!</f>
        <v>#REF!</v>
      </c>
      <c r="U433" s="70" t="e">
        <f>+L433/#REF!*100</f>
        <v>#REF!</v>
      </c>
      <c r="V433" s="70">
        <f t="shared" si="185"/>
        <v>0</v>
      </c>
      <c r="W433" s="70" t="e">
        <f t="shared" si="186"/>
        <v>#DIV/0!</v>
      </c>
      <c r="X433" s="113"/>
    </row>
    <row r="434" spans="1:24" ht="13.5" hidden="1" customHeight="1">
      <c r="A434" s="60"/>
      <c r="B434" s="72" t="s">
        <v>82</v>
      </c>
      <c r="C434" s="73">
        <v>2214</v>
      </c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0">
        <f t="shared" si="192"/>
        <v>0</v>
      </c>
      <c r="Q434" s="70" t="e">
        <f t="shared" si="189"/>
        <v>#DIV/0!</v>
      </c>
      <c r="R434" s="71" t="e">
        <f>#REF!-F434</f>
        <v>#REF!</v>
      </c>
      <c r="S434" s="71" t="e">
        <f>#REF!/F434*100</f>
        <v>#REF!</v>
      </c>
      <c r="T434" s="70" t="e">
        <f>L434-#REF!</f>
        <v>#REF!</v>
      </c>
      <c r="U434" s="70" t="e">
        <f>+L434/#REF!*100</f>
        <v>#REF!</v>
      </c>
      <c r="V434" s="70">
        <f t="shared" si="185"/>
        <v>0</v>
      </c>
      <c r="W434" s="70" t="e">
        <f t="shared" si="186"/>
        <v>#DIV/0!</v>
      </c>
      <c r="X434" s="113"/>
    </row>
    <row r="435" spans="1:24" ht="13.5" hidden="1" customHeight="1">
      <c r="A435" s="60"/>
      <c r="B435" s="83" t="s">
        <v>83</v>
      </c>
      <c r="C435" s="78">
        <v>2215</v>
      </c>
      <c r="D435" s="67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0">
        <f t="shared" si="192"/>
        <v>0</v>
      </c>
      <c r="Q435" s="70" t="e">
        <f t="shared" si="189"/>
        <v>#DIV/0!</v>
      </c>
      <c r="R435" s="71" t="e">
        <f>#REF!-F435</f>
        <v>#REF!</v>
      </c>
      <c r="S435" s="71" t="e">
        <f>#REF!/F435*100</f>
        <v>#REF!</v>
      </c>
      <c r="T435" s="70" t="e">
        <f>L435-#REF!</f>
        <v>#REF!</v>
      </c>
      <c r="U435" s="70" t="e">
        <f>+L435/#REF!*100</f>
        <v>#REF!</v>
      </c>
      <c r="V435" s="70">
        <f t="shared" si="185"/>
        <v>0</v>
      </c>
      <c r="W435" s="70" t="e">
        <f t="shared" si="186"/>
        <v>#DIV/0!</v>
      </c>
      <c r="X435" s="113"/>
    </row>
    <row r="436" spans="1:24" ht="13.5" hidden="1" customHeight="1">
      <c r="A436" s="60"/>
      <c r="B436" s="80" t="s">
        <v>119</v>
      </c>
      <c r="C436" s="73">
        <v>22151</v>
      </c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0">
        <f t="shared" si="192"/>
        <v>0</v>
      </c>
      <c r="Q436" s="70" t="e">
        <f t="shared" si="189"/>
        <v>#DIV/0!</v>
      </c>
      <c r="R436" s="71" t="e">
        <f>#REF!-F436</f>
        <v>#REF!</v>
      </c>
      <c r="S436" s="71" t="e">
        <f>#REF!/F436*100</f>
        <v>#REF!</v>
      </c>
      <c r="T436" s="70" t="e">
        <f>L436-#REF!</f>
        <v>#REF!</v>
      </c>
      <c r="U436" s="70" t="e">
        <f>+L436/#REF!*100</f>
        <v>#REF!</v>
      </c>
      <c r="V436" s="70">
        <f t="shared" si="185"/>
        <v>0</v>
      </c>
      <c r="W436" s="70" t="e">
        <f t="shared" si="186"/>
        <v>#DIV/0!</v>
      </c>
      <c r="X436" s="113"/>
    </row>
    <row r="437" spans="1:24" ht="13.5" hidden="1" customHeight="1">
      <c r="A437" s="60"/>
      <c r="B437" s="80" t="s">
        <v>120</v>
      </c>
      <c r="C437" s="73">
        <v>22152</v>
      </c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0">
        <f t="shared" si="192"/>
        <v>0</v>
      </c>
      <c r="Q437" s="70" t="e">
        <f t="shared" si="189"/>
        <v>#DIV/0!</v>
      </c>
      <c r="R437" s="71" t="e">
        <f>#REF!-F437</f>
        <v>#REF!</v>
      </c>
      <c r="S437" s="71" t="e">
        <f>#REF!/F437*100</f>
        <v>#REF!</v>
      </c>
      <c r="T437" s="70" t="e">
        <f>L437-#REF!</f>
        <v>#REF!</v>
      </c>
      <c r="U437" s="70" t="e">
        <f>+L437/#REF!*100</f>
        <v>#REF!</v>
      </c>
      <c r="V437" s="70">
        <f t="shared" si="185"/>
        <v>0</v>
      </c>
      <c r="W437" s="70" t="e">
        <f t="shared" si="186"/>
        <v>#DIV/0!</v>
      </c>
      <c r="X437" s="113"/>
    </row>
    <row r="438" spans="1:24" ht="13.5" hidden="1" customHeight="1">
      <c r="A438" s="60"/>
      <c r="B438" s="80" t="s">
        <v>86</v>
      </c>
      <c r="C438" s="73">
        <v>22153</v>
      </c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0">
        <f t="shared" si="192"/>
        <v>0</v>
      </c>
      <c r="Q438" s="70" t="e">
        <f t="shared" si="189"/>
        <v>#DIV/0!</v>
      </c>
      <c r="R438" s="71" t="e">
        <f>#REF!-F438</f>
        <v>#REF!</v>
      </c>
      <c r="S438" s="71" t="e">
        <f>#REF!/F438*100</f>
        <v>#REF!</v>
      </c>
      <c r="T438" s="70" t="e">
        <f>L438-#REF!</f>
        <v>#REF!</v>
      </c>
      <c r="U438" s="70" t="e">
        <f>+L438/#REF!*100</f>
        <v>#REF!</v>
      </c>
      <c r="V438" s="70">
        <f t="shared" si="185"/>
        <v>0</v>
      </c>
      <c r="W438" s="70" t="e">
        <f t="shared" si="186"/>
        <v>#DIV/0!</v>
      </c>
      <c r="X438" s="113"/>
    </row>
    <row r="439" spans="1:24" ht="13.5" hidden="1" customHeight="1">
      <c r="A439" s="60"/>
      <c r="B439" s="80" t="s">
        <v>121</v>
      </c>
      <c r="C439" s="73">
        <v>22154</v>
      </c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0">
        <f t="shared" si="192"/>
        <v>0</v>
      </c>
      <c r="Q439" s="70" t="e">
        <f t="shared" si="189"/>
        <v>#DIV/0!</v>
      </c>
      <c r="R439" s="71" t="e">
        <f>#REF!-F439</f>
        <v>#REF!</v>
      </c>
      <c r="S439" s="71" t="e">
        <f>#REF!/F439*100</f>
        <v>#REF!</v>
      </c>
      <c r="T439" s="70" t="e">
        <f>L439-#REF!</f>
        <v>#REF!</v>
      </c>
      <c r="U439" s="70" t="e">
        <f>+L439/#REF!*100</f>
        <v>#REF!</v>
      </c>
      <c r="V439" s="70">
        <f t="shared" si="185"/>
        <v>0</v>
      </c>
      <c r="W439" s="70" t="e">
        <f t="shared" si="186"/>
        <v>#DIV/0!</v>
      </c>
      <c r="X439" s="113"/>
    </row>
    <row r="440" spans="1:24" ht="13.5" hidden="1" customHeight="1">
      <c r="A440" s="60"/>
      <c r="B440" s="76" t="s">
        <v>88</v>
      </c>
      <c r="C440" s="73">
        <v>2217</v>
      </c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0">
        <f t="shared" si="192"/>
        <v>0</v>
      </c>
      <c r="Q440" s="70" t="e">
        <f t="shared" si="189"/>
        <v>#DIV/0!</v>
      </c>
      <c r="R440" s="71" t="e">
        <f>#REF!-F440</f>
        <v>#REF!</v>
      </c>
      <c r="S440" s="71" t="e">
        <f>#REF!/F440*100</f>
        <v>#REF!</v>
      </c>
      <c r="T440" s="70" t="e">
        <f>L440-#REF!</f>
        <v>#REF!</v>
      </c>
      <c r="U440" s="70" t="e">
        <f>+L440/#REF!*100</f>
        <v>#REF!</v>
      </c>
      <c r="V440" s="70">
        <f t="shared" si="185"/>
        <v>0</v>
      </c>
      <c r="W440" s="70" t="e">
        <f t="shared" si="186"/>
        <v>#DIV/0!</v>
      </c>
      <c r="X440" s="113"/>
    </row>
    <row r="441" spans="1:24" ht="13.5" hidden="1" customHeight="1">
      <c r="A441" s="60"/>
      <c r="B441" s="72" t="s">
        <v>89</v>
      </c>
      <c r="C441" s="73">
        <v>2218</v>
      </c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0">
        <f t="shared" si="192"/>
        <v>0</v>
      </c>
      <c r="Q441" s="70" t="e">
        <f t="shared" si="189"/>
        <v>#DIV/0!</v>
      </c>
      <c r="R441" s="71" t="e">
        <f>#REF!-F441</f>
        <v>#REF!</v>
      </c>
      <c r="S441" s="71" t="e">
        <f>#REF!/F441*100</f>
        <v>#REF!</v>
      </c>
      <c r="T441" s="70" t="e">
        <f>L441-#REF!</f>
        <v>#REF!</v>
      </c>
      <c r="U441" s="70" t="e">
        <f>+L441/#REF!*100</f>
        <v>#REF!</v>
      </c>
      <c r="V441" s="70">
        <f t="shared" si="185"/>
        <v>0</v>
      </c>
      <c r="W441" s="70" t="e">
        <f t="shared" si="186"/>
        <v>#DIV/0!</v>
      </c>
      <c r="X441" s="113"/>
    </row>
    <row r="442" spans="1:24" ht="13.5" hidden="1" customHeight="1">
      <c r="A442" s="60"/>
      <c r="B442" s="72" t="s">
        <v>122</v>
      </c>
      <c r="C442" s="73">
        <v>2221</v>
      </c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0">
        <f t="shared" si="192"/>
        <v>0</v>
      </c>
      <c r="Q442" s="70" t="e">
        <f t="shared" si="189"/>
        <v>#DIV/0!</v>
      </c>
      <c r="R442" s="71" t="e">
        <f>#REF!-F442</f>
        <v>#REF!</v>
      </c>
      <c r="S442" s="71" t="e">
        <f>#REF!/F442*100</f>
        <v>#REF!</v>
      </c>
      <c r="T442" s="70" t="e">
        <f>L442-#REF!</f>
        <v>#REF!</v>
      </c>
      <c r="U442" s="70" t="e">
        <f>+L442/#REF!*100</f>
        <v>#REF!</v>
      </c>
      <c r="V442" s="70">
        <f t="shared" si="185"/>
        <v>0</v>
      </c>
      <c r="W442" s="70" t="e">
        <f t="shared" si="186"/>
        <v>#DIV/0!</v>
      </c>
      <c r="X442" s="113"/>
    </row>
    <row r="443" spans="1:24" ht="13.5" hidden="1" customHeight="1">
      <c r="A443" s="60"/>
      <c r="B443" s="81" t="s">
        <v>91</v>
      </c>
      <c r="C443" s="73">
        <v>2222</v>
      </c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0">
        <f t="shared" si="192"/>
        <v>0</v>
      </c>
      <c r="Q443" s="70" t="e">
        <f t="shared" si="189"/>
        <v>#DIV/0!</v>
      </c>
      <c r="R443" s="71" t="e">
        <f>#REF!-F443</f>
        <v>#REF!</v>
      </c>
      <c r="S443" s="71" t="e">
        <f>#REF!/F443*100</f>
        <v>#REF!</v>
      </c>
      <c r="T443" s="70" t="e">
        <f>L443-#REF!</f>
        <v>#REF!</v>
      </c>
      <c r="U443" s="70" t="e">
        <f>+L443/#REF!*100</f>
        <v>#REF!</v>
      </c>
      <c r="V443" s="70">
        <f t="shared" si="185"/>
        <v>0</v>
      </c>
      <c r="W443" s="70" t="e">
        <f t="shared" si="186"/>
        <v>#DIV/0!</v>
      </c>
      <c r="X443" s="113"/>
    </row>
    <row r="444" spans="1:24" ht="13.5" hidden="1" customHeight="1">
      <c r="A444" s="60"/>
      <c r="B444" s="81" t="s">
        <v>92</v>
      </c>
      <c r="C444" s="73">
        <v>2223</v>
      </c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0">
        <f t="shared" si="192"/>
        <v>0</v>
      </c>
      <c r="Q444" s="70" t="e">
        <f t="shared" si="189"/>
        <v>#DIV/0!</v>
      </c>
      <c r="R444" s="71" t="e">
        <f>#REF!-F444</f>
        <v>#REF!</v>
      </c>
      <c r="S444" s="71" t="e">
        <f>#REF!/F444*100</f>
        <v>#REF!</v>
      </c>
      <c r="T444" s="70" t="e">
        <f>L444-#REF!</f>
        <v>#REF!</v>
      </c>
      <c r="U444" s="70" t="e">
        <f>+L444/#REF!*100</f>
        <v>#REF!</v>
      </c>
      <c r="V444" s="70">
        <f t="shared" ref="V444:V507" si="218">N444-L444</f>
        <v>0</v>
      </c>
      <c r="W444" s="70" t="e">
        <f t="shared" ref="W444:W507" si="219">+N444/L444*100</f>
        <v>#DIV/0!</v>
      </c>
      <c r="X444" s="113"/>
    </row>
    <row r="445" spans="1:24" ht="13.5" hidden="1" customHeight="1">
      <c r="A445" s="60"/>
      <c r="B445" s="81" t="s">
        <v>128</v>
      </c>
      <c r="C445" s="73">
        <v>2224</v>
      </c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0">
        <f t="shared" si="192"/>
        <v>0</v>
      </c>
      <c r="Q445" s="70" t="e">
        <f t="shared" ref="Q445:Q508" si="220">+F445/D445*100</f>
        <v>#DIV/0!</v>
      </c>
      <c r="R445" s="71" t="e">
        <f>#REF!-F445</f>
        <v>#REF!</v>
      </c>
      <c r="S445" s="71" t="e">
        <f>#REF!/F445*100</f>
        <v>#REF!</v>
      </c>
      <c r="T445" s="70" t="e">
        <f>L445-#REF!</f>
        <v>#REF!</v>
      </c>
      <c r="U445" s="70" t="e">
        <f>+L445/#REF!*100</f>
        <v>#REF!</v>
      </c>
      <c r="V445" s="70">
        <f t="shared" si="218"/>
        <v>0</v>
      </c>
      <c r="W445" s="70" t="e">
        <f t="shared" si="219"/>
        <v>#DIV/0!</v>
      </c>
      <c r="X445" s="113"/>
    </row>
    <row r="446" spans="1:24" ht="13.5" hidden="1" customHeight="1">
      <c r="A446" s="60"/>
      <c r="B446" s="81" t="s">
        <v>123</v>
      </c>
      <c r="C446" s="73">
        <v>2225</v>
      </c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0">
        <f t="shared" ref="P446:P509" si="221">F446-D446</f>
        <v>0</v>
      </c>
      <c r="Q446" s="70" t="e">
        <f t="shared" si="220"/>
        <v>#DIV/0!</v>
      </c>
      <c r="R446" s="71" t="e">
        <f>#REF!-F446</f>
        <v>#REF!</v>
      </c>
      <c r="S446" s="71" t="e">
        <f>#REF!/F446*100</f>
        <v>#REF!</v>
      </c>
      <c r="T446" s="70" t="e">
        <f>L446-#REF!</f>
        <v>#REF!</v>
      </c>
      <c r="U446" s="70" t="e">
        <f>+L446/#REF!*100</f>
        <v>#REF!</v>
      </c>
      <c r="V446" s="70">
        <f t="shared" si="218"/>
        <v>0</v>
      </c>
      <c r="W446" s="70" t="e">
        <f t="shared" si="219"/>
        <v>#DIV/0!</v>
      </c>
      <c r="X446" s="113"/>
    </row>
    <row r="447" spans="1:24" ht="13.5" hidden="1" customHeight="1">
      <c r="A447" s="60"/>
      <c r="B447" s="83" t="s">
        <v>95</v>
      </c>
      <c r="C447" s="78">
        <v>2231</v>
      </c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0">
        <f t="shared" si="221"/>
        <v>0</v>
      </c>
      <c r="Q447" s="70" t="e">
        <f t="shared" si="220"/>
        <v>#DIV/0!</v>
      </c>
      <c r="R447" s="71" t="e">
        <f>#REF!-F447</f>
        <v>#REF!</v>
      </c>
      <c r="S447" s="71" t="e">
        <f>#REF!/F447*100</f>
        <v>#REF!</v>
      </c>
      <c r="T447" s="70" t="e">
        <f>L447-#REF!</f>
        <v>#REF!</v>
      </c>
      <c r="U447" s="70" t="e">
        <f>+L447/#REF!*100</f>
        <v>#REF!</v>
      </c>
      <c r="V447" s="70">
        <f t="shared" si="218"/>
        <v>0</v>
      </c>
      <c r="W447" s="70" t="e">
        <f t="shared" si="219"/>
        <v>#DIV/0!</v>
      </c>
      <c r="X447" s="113"/>
    </row>
    <row r="448" spans="1:24" ht="13.5" hidden="1" customHeight="1">
      <c r="A448" s="60"/>
      <c r="B448" s="81" t="s">
        <v>96</v>
      </c>
      <c r="C448" s="73">
        <v>22311100</v>
      </c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0">
        <f t="shared" si="221"/>
        <v>0</v>
      </c>
      <c r="Q448" s="70" t="e">
        <f t="shared" si="220"/>
        <v>#DIV/0!</v>
      </c>
      <c r="R448" s="71" t="e">
        <f>#REF!-F448</f>
        <v>#REF!</v>
      </c>
      <c r="S448" s="71" t="e">
        <f>#REF!/F448*100</f>
        <v>#REF!</v>
      </c>
      <c r="T448" s="70" t="e">
        <f>L448-#REF!</f>
        <v>#REF!</v>
      </c>
      <c r="U448" s="70" t="e">
        <f>+L448/#REF!*100</f>
        <v>#REF!</v>
      </c>
      <c r="V448" s="70">
        <f t="shared" si="218"/>
        <v>0</v>
      </c>
      <c r="W448" s="70" t="e">
        <f t="shared" si="219"/>
        <v>#DIV/0!</v>
      </c>
      <c r="X448" s="113"/>
    </row>
    <row r="449" spans="1:24" ht="13.5" hidden="1" customHeight="1">
      <c r="A449" s="60"/>
      <c r="B449" s="81" t="s">
        <v>97</v>
      </c>
      <c r="C449" s="73">
        <v>22311200</v>
      </c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0">
        <f t="shared" si="221"/>
        <v>0</v>
      </c>
      <c r="Q449" s="70" t="e">
        <f t="shared" si="220"/>
        <v>#DIV/0!</v>
      </c>
      <c r="R449" s="71" t="e">
        <f>#REF!-F449</f>
        <v>#REF!</v>
      </c>
      <c r="S449" s="71" t="e">
        <f>#REF!/F449*100</f>
        <v>#REF!</v>
      </c>
      <c r="T449" s="70" t="e">
        <f>L449-#REF!</f>
        <v>#REF!</v>
      </c>
      <c r="U449" s="70" t="e">
        <f>+L449/#REF!*100</f>
        <v>#REF!</v>
      </c>
      <c r="V449" s="70">
        <f t="shared" si="218"/>
        <v>0</v>
      </c>
      <c r="W449" s="70" t="e">
        <f t="shared" si="219"/>
        <v>#DIV/0!</v>
      </c>
      <c r="X449" s="113"/>
    </row>
    <row r="450" spans="1:24" ht="13.5" hidden="1" customHeight="1">
      <c r="A450" s="60"/>
      <c r="B450" s="81" t="s">
        <v>98</v>
      </c>
      <c r="C450" s="73">
        <v>22311300</v>
      </c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0">
        <f t="shared" si="221"/>
        <v>0</v>
      </c>
      <c r="Q450" s="70" t="e">
        <f t="shared" si="220"/>
        <v>#DIV/0!</v>
      </c>
      <c r="R450" s="71" t="e">
        <f>#REF!-F450</f>
        <v>#REF!</v>
      </c>
      <c r="S450" s="71" t="e">
        <f>#REF!/F450*100</f>
        <v>#REF!</v>
      </c>
      <c r="T450" s="70" t="e">
        <f>L450-#REF!</f>
        <v>#REF!</v>
      </c>
      <c r="U450" s="70" t="e">
        <f>+L450/#REF!*100</f>
        <v>#REF!</v>
      </c>
      <c r="V450" s="70">
        <f t="shared" si="218"/>
        <v>0</v>
      </c>
      <c r="W450" s="70" t="e">
        <f t="shared" si="219"/>
        <v>#DIV/0!</v>
      </c>
      <c r="X450" s="113"/>
    </row>
    <row r="451" spans="1:24" ht="13.5" hidden="1" customHeight="1">
      <c r="A451" s="60"/>
      <c r="B451" s="81" t="s">
        <v>99</v>
      </c>
      <c r="C451" s="73">
        <v>22311400</v>
      </c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0">
        <f t="shared" si="221"/>
        <v>0</v>
      </c>
      <c r="Q451" s="70" t="e">
        <f t="shared" si="220"/>
        <v>#DIV/0!</v>
      </c>
      <c r="R451" s="71" t="e">
        <f>#REF!-F451</f>
        <v>#REF!</v>
      </c>
      <c r="S451" s="71" t="e">
        <f>#REF!/F451*100</f>
        <v>#REF!</v>
      </c>
      <c r="T451" s="70" t="e">
        <f>L451-#REF!</f>
        <v>#REF!</v>
      </c>
      <c r="U451" s="70" t="e">
        <f>+L451/#REF!*100</f>
        <v>#REF!</v>
      </c>
      <c r="V451" s="70">
        <f t="shared" si="218"/>
        <v>0</v>
      </c>
      <c r="W451" s="70" t="e">
        <f t="shared" si="219"/>
        <v>#DIV/0!</v>
      </c>
      <c r="X451" s="113"/>
    </row>
    <row r="452" spans="1:24" ht="13.5" hidden="1" customHeight="1">
      <c r="A452" s="60"/>
      <c r="B452" s="81" t="s">
        <v>100</v>
      </c>
      <c r="C452" s="73">
        <v>2235</v>
      </c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0">
        <f t="shared" si="221"/>
        <v>0</v>
      </c>
      <c r="Q452" s="70" t="e">
        <f t="shared" si="220"/>
        <v>#DIV/0!</v>
      </c>
      <c r="R452" s="71" t="e">
        <f>#REF!-F452</f>
        <v>#REF!</v>
      </c>
      <c r="S452" s="71" t="e">
        <f>#REF!/F452*100</f>
        <v>#REF!</v>
      </c>
      <c r="T452" s="70" t="e">
        <f>L452-#REF!</f>
        <v>#REF!</v>
      </c>
      <c r="U452" s="70" t="e">
        <f>+L452/#REF!*100</f>
        <v>#REF!</v>
      </c>
      <c r="V452" s="70">
        <f t="shared" si="218"/>
        <v>0</v>
      </c>
      <c r="W452" s="70" t="e">
        <f t="shared" si="219"/>
        <v>#DIV/0!</v>
      </c>
      <c r="X452" s="113"/>
    </row>
    <row r="453" spans="1:24" ht="13.5" hidden="1" customHeight="1">
      <c r="A453" s="60"/>
      <c r="B453" s="72" t="s">
        <v>101</v>
      </c>
      <c r="C453" s="73">
        <v>2511</v>
      </c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0">
        <f t="shared" si="221"/>
        <v>0</v>
      </c>
      <c r="Q453" s="70" t="e">
        <f t="shared" si="220"/>
        <v>#DIV/0!</v>
      </c>
      <c r="R453" s="71" t="e">
        <f>#REF!-F453</f>
        <v>#REF!</v>
      </c>
      <c r="S453" s="71" t="e">
        <f>#REF!/F453*100</f>
        <v>#REF!</v>
      </c>
      <c r="T453" s="70" t="e">
        <f>L453-#REF!</f>
        <v>#REF!</v>
      </c>
      <c r="U453" s="70" t="e">
        <f>+L453/#REF!*100</f>
        <v>#REF!</v>
      </c>
      <c r="V453" s="70">
        <f t="shared" si="218"/>
        <v>0</v>
      </c>
      <c r="W453" s="70" t="e">
        <f t="shared" si="219"/>
        <v>#DIV/0!</v>
      </c>
      <c r="X453" s="113"/>
    </row>
    <row r="454" spans="1:24" ht="13.5" hidden="1" customHeight="1">
      <c r="A454" s="60"/>
      <c r="B454" s="72" t="s">
        <v>102</v>
      </c>
      <c r="C454" s="73">
        <v>2512</v>
      </c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0">
        <f t="shared" si="221"/>
        <v>0</v>
      </c>
      <c r="Q454" s="70" t="e">
        <f t="shared" si="220"/>
        <v>#DIV/0!</v>
      </c>
      <c r="R454" s="71" t="e">
        <f>#REF!-F454</f>
        <v>#REF!</v>
      </c>
      <c r="S454" s="71" t="e">
        <f>#REF!/F454*100</f>
        <v>#REF!</v>
      </c>
      <c r="T454" s="70" t="e">
        <f>L454-#REF!</f>
        <v>#REF!</v>
      </c>
      <c r="U454" s="70" t="e">
        <f>+L454/#REF!*100</f>
        <v>#REF!</v>
      </c>
      <c r="V454" s="70">
        <f t="shared" si="218"/>
        <v>0</v>
      </c>
      <c r="W454" s="70" t="e">
        <f t="shared" si="219"/>
        <v>#DIV/0!</v>
      </c>
      <c r="X454" s="113"/>
    </row>
    <row r="455" spans="1:24" ht="13.5" hidden="1" customHeight="1">
      <c r="A455" s="60"/>
      <c r="B455" s="72" t="s">
        <v>129</v>
      </c>
      <c r="C455" s="73">
        <v>2521</v>
      </c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0">
        <f t="shared" si="221"/>
        <v>0</v>
      </c>
      <c r="Q455" s="70" t="e">
        <f t="shared" si="220"/>
        <v>#DIV/0!</v>
      </c>
      <c r="R455" s="71" t="e">
        <f>#REF!-F455</f>
        <v>#REF!</v>
      </c>
      <c r="S455" s="71" t="e">
        <f>#REF!/F455*100</f>
        <v>#REF!</v>
      </c>
      <c r="T455" s="70" t="e">
        <f>L455-#REF!</f>
        <v>#REF!</v>
      </c>
      <c r="U455" s="70" t="e">
        <f>+L455/#REF!*100</f>
        <v>#REF!</v>
      </c>
      <c r="V455" s="70">
        <f t="shared" si="218"/>
        <v>0</v>
      </c>
      <c r="W455" s="70" t="e">
        <f t="shared" si="219"/>
        <v>#DIV/0!</v>
      </c>
      <c r="X455" s="113"/>
    </row>
    <row r="456" spans="1:24" ht="13.5" hidden="1" customHeight="1">
      <c r="A456" s="60"/>
      <c r="B456" s="85" t="s">
        <v>104</v>
      </c>
      <c r="C456" s="73">
        <v>2721</v>
      </c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0">
        <f t="shared" si="221"/>
        <v>0</v>
      </c>
      <c r="Q456" s="70" t="e">
        <f t="shared" si="220"/>
        <v>#DIV/0!</v>
      </c>
      <c r="R456" s="71" t="e">
        <f>#REF!-F456</f>
        <v>#REF!</v>
      </c>
      <c r="S456" s="71" t="e">
        <f>#REF!/F456*100</f>
        <v>#REF!</v>
      </c>
      <c r="T456" s="70" t="e">
        <f>L456-#REF!</f>
        <v>#REF!</v>
      </c>
      <c r="U456" s="70" t="e">
        <f>+L456/#REF!*100</f>
        <v>#REF!</v>
      </c>
      <c r="V456" s="70">
        <f t="shared" si="218"/>
        <v>0</v>
      </c>
      <c r="W456" s="70" t="e">
        <f t="shared" si="219"/>
        <v>#DIV/0!</v>
      </c>
      <c r="X456" s="113"/>
    </row>
    <row r="457" spans="1:24" ht="12.75" hidden="1" customHeight="1">
      <c r="A457" s="60"/>
      <c r="B457" s="88" t="s">
        <v>109</v>
      </c>
      <c r="C457" s="73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70">
        <f t="shared" si="221"/>
        <v>0</v>
      </c>
      <c r="Q457" s="70" t="e">
        <f t="shared" si="220"/>
        <v>#DIV/0!</v>
      </c>
      <c r="R457" s="71" t="e">
        <f>#REF!-F457</f>
        <v>#REF!</v>
      </c>
      <c r="S457" s="71" t="e">
        <f>#REF!/F457*100</f>
        <v>#REF!</v>
      </c>
      <c r="T457" s="70" t="e">
        <f>L457-#REF!</f>
        <v>#REF!</v>
      </c>
      <c r="U457" s="70" t="e">
        <f>+L457/#REF!*100</f>
        <v>#REF!</v>
      </c>
      <c r="V457" s="70">
        <f t="shared" si="218"/>
        <v>0</v>
      </c>
      <c r="W457" s="70" t="e">
        <f t="shared" si="219"/>
        <v>#DIV/0!</v>
      </c>
      <c r="X457" s="113"/>
    </row>
    <row r="458" spans="1:24" ht="12.75" hidden="1" customHeight="1">
      <c r="A458" s="60"/>
      <c r="B458" s="72" t="s">
        <v>110</v>
      </c>
      <c r="C458" s="73">
        <v>3111</v>
      </c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0">
        <f t="shared" si="221"/>
        <v>0</v>
      </c>
      <c r="Q458" s="70" t="e">
        <f t="shared" si="220"/>
        <v>#DIV/0!</v>
      </c>
      <c r="R458" s="71" t="e">
        <f>#REF!-F458</f>
        <v>#REF!</v>
      </c>
      <c r="S458" s="71" t="e">
        <f>#REF!/F458*100</f>
        <v>#REF!</v>
      </c>
      <c r="T458" s="70" t="e">
        <f>L458-#REF!</f>
        <v>#REF!</v>
      </c>
      <c r="U458" s="70" t="e">
        <f>+L458/#REF!*100</f>
        <v>#REF!</v>
      </c>
      <c r="V458" s="70">
        <f t="shared" si="218"/>
        <v>0</v>
      </c>
      <c r="W458" s="70" t="e">
        <f t="shared" si="219"/>
        <v>#DIV/0!</v>
      </c>
      <c r="X458" s="113"/>
    </row>
    <row r="459" spans="1:24" ht="12.75" hidden="1" customHeight="1">
      <c r="A459" s="60"/>
      <c r="B459" s="72" t="s">
        <v>111</v>
      </c>
      <c r="C459" s="73">
        <v>3112</v>
      </c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0">
        <f t="shared" si="221"/>
        <v>0</v>
      </c>
      <c r="Q459" s="70" t="e">
        <f t="shared" si="220"/>
        <v>#DIV/0!</v>
      </c>
      <c r="R459" s="71" t="e">
        <f>#REF!-F459</f>
        <v>#REF!</v>
      </c>
      <c r="S459" s="71" t="e">
        <f>#REF!/F459*100</f>
        <v>#REF!</v>
      </c>
      <c r="T459" s="70" t="e">
        <f>L459-#REF!</f>
        <v>#REF!</v>
      </c>
      <c r="U459" s="70" t="e">
        <f>+L459/#REF!*100</f>
        <v>#REF!</v>
      </c>
      <c r="V459" s="70">
        <f t="shared" si="218"/>
        <v>0</v>
      </c>
      <c r="W459" s="70" t="e">
        <f t="shared" si="219"/>
        <v>#DIV/0!</v>
      </c>
      <c r="X459" s="113"/>
    </row>
    <row r="460" spans="1:24" ht="12.75" hidden="1" customHeight="1">
      <c r="A460" s="60"/>
      <c r="B460" s="72" t="s">
        <v>112</v>
      </c>
      <c r="C460" s="73">
        <v>3113</v>
      </c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0">
        <f t="shared" si="221"/>
        <v>0</v>
      </c>
      <c r="Q460" s="70" t="e">
        <f t="shared" si="220"/>
        <v>#DIV/0!</v>
      </c>
      <c r="R460" s="71" t="e">
        <f>#REF!-F460</f>
        <v>#REF!</v>
      </c>
      <c r="S460" s="71" t="e">
        <f>#REF!/F460*100</f>
        <v>#REF!</v>
      </c>
      <c r="T460" s="70" t="e">
        <f>L460-#REF!</f>
        <v>#REF!</v>
      </c>
      <c r="U460" s="70" t="e">
        <f>+L460/#REF!*100</f>
        <v>#REF!</v>
      </c>
      <c r="V460" s="70">
        <f t="shared" si="218"/>
        <v>0</v>
      </c>
      <c r="W460" s="70" t="e">
        <f t="shared" si="219"/>
        <v>#DIV/0!</v>
      </c>
      <c r="X460" s="113"/>
    </row>
    <row r="461" spans="1:24" hidden="1">
      <c r="A461" s="60"/>
      <c r="B461" s="107"/>
      <c r="C461" s="97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0">
        <f t="shared" si="221"/>
        <v>0</v>
      </c>
      <c r="Q461" s="70" t="e">
        <f t="shared" si="220"/>
        <v>#DIV/0!</v>
      </c>
      <c r="R461" s="71" t="e">
        <f>#REF!-F461</f>
        <v>#REF!</v>
      </c>
      <c r="S461" s="71" t="e">
        <f>#REF!/F461*100</f>
        <v>#REF!</v>
      </c>
      <c r="T461" s="70" t="e">
        <f>L461-#REF!</f>
        <v>#REF!</v>
      </c>
      <c r="U461" s="70" t="e">
        <f>+L461/#REF!*100</f>
        <v>#REF!</v>
      </c>
      <c r="V461" s="70">
        <f t="shared" si="218"/>
        <v>0</v>
      </c>
      <c r="W461" s="70" t="e">
        <f t="shared" si="219"/>
        <v>#DIV/0!</v>
      </c>
      <c r="X461" s="113"/>
    </row>
    <row r="462" spans="1:24" outlineLevel="1">
      <c r="A462" s="60">
        <v>9</v>
      </c>
      <c r="B462" s="106" t="s">
        <v>140</v>
      </c>
      <c r="C462" s="97" t="s">
        <v>141</v>
      </c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70">
        <f t="shared" si="221"/>
        <v>0</v>
      </c>
      <c r="Q462" s="70" t="e">
        <f t="shared" si="220"/>
        <v>#DIV/0!</v>
      </c>
      <c r="R462" s="71" t="e">
        <f>#REF!-F462</f>
        <v>#REF!</v>
      </c>
      <c r="S462" s="71" t="e">
        <f>#REF!/F462*100</f>
        <v>#REF!</v>
      </c>
      <c r="T462" s="70" t="e">
        <f>L462-#REF!</f>
        <v>#REF!</v>
      </c>
      <c r="U462" s="70" t="e">
        <f>+L462/#REF!*100</f>
        <v>#REF!</v>
      </c>
      <c r="V462" s="70">
        <f t="shared" si="218"/>
        <v>0</v>
      </c>
      <c r="W462" s="70" t="e">
        <f t="shared" si="219"/>
        <v>#DIV/0!</v>
      </c>
      <c r="X462" s="113"/>
    </row>
    <row r="463" spans="1:24" outlineLevel="1">
      <c r="A463" s="60"/>
      <c r="B463" s="107" t="s">
        <v>117</v>
      </c>
      <c r="C463" s="97"/>
      <c r="D463" s="67">
        <f>SUM(D464:D470,D475:D492)-D482</f>
        <v>413073.38499999995</v>
      </c>
      <c r="E463" s="67">
        <f>SUM(E464:E470,E475:E496)-E482</f>
        <v>19828.775000000001</v>
      </c>
      <c r="F463" s="67">
        <f>SUM(F464:F470,F475:F492)-F482</f>
        <v>172195.7</v>
      </c>
      <c r="G463" s="67">
        <f>SUM(G464:G470,G475:G492)-G482+G496</f>
        <v>81366.2</v>
      </c>
      <c r="H463" s="67">
        <f>SUM(H464:H470,H475:H492)-H482</f>
        <v>185753</v>
      </c>
      <c r="I463" s="67">
        <f>SUM(I464:I470,I475:I492)-I482</f>
        <v>82825.399999999994</v>
      </c>
      <c r="J463" s="67">
        <f>SUM(J464:J470,J475:J492)-J482</f>
        <v>180836.18</v>
      </c>
      <c r="K463" s="67">
        <f>SUM(K464:K470,K475:K492)-K482+K496</f>
        <v>81366.2</v>
      </c>
      <c r="L463" s="67">
        <f t="shared" ref="L463:N463" si="222">SUM(L464:L470,L475:L492)-L482</f>
        <v>189234.88</v>
      </c>
      <c r="M463" s="67">
        <f>SUM(M464:M470,M475:M492)-M482+M496</f>
        <v>81366.2</v>
      </c>
      <c r="N463" s="67">
        <f t="shared" si="222"/>
        <v>230759.62</v>
      </c>
      <c r="O463" s="67">
        <f>SUM(O464:O470,O475:O492)-O482+O496</f>
        <v>81366.2</v>
      </c>
      <c r="P463" s="70">
        <f t="shared" si="221"/>
        <v>-240877.68499999994</v>
      </c>
      <c r="Q463" s="70">
        <f t="shared" si="220"/>
        <v>41.686466921610076</v>
      </c>
      <c r="R463" s="71" t="e">
        <f>#REF!-F463</f>
        <v>#REF!</v>
      </c>
      <c r="S463" s="71" t="e">
        <f>#REF!/F463*100</f>
        <v>#REF!</v>
      </c>
      <c r="T463" s="70" t="e">
        <f>L463-#REF!</f>
        <v>#REF!</v>
      </c>
      <c r="U463" s="70" t="e">
        <f>+L463/#REF!*100</f>
        <v>#REF!</v>
      </c>
      <c r="V463" s="70">
        <f t="shared" si="218"/>
        <v>41524.739999999991</v>
      </c>
      <c r="W463" s="70">
        <f t="shared" si="219"/>
        <v>121.94349160154829</v>
      </c>
      <c r="X463" s="113"/>
    </row>
    <row r="464" spans="1:24" outlineLevel="1">
      <c r="A464" s="60"/>
      <c r="B464" s="72" t="s">
        <v>77</v>
      </c>
      <c r="C464" s="73">
        <v>2111</v>
      </c>
      <c r="D464" s="74">
        <v>29241.583999999999</v>
      </c>
      <c r="E464" s="74"/>
      <c r="F464" s="74">
        <v>28335.599999999999</v>
      </c>
      <c r="G464" s="74">
        <v>3133.2</v>
      </c>
      <c r="H464" s="74">
        <v>28335.599999999999</v>
      </c>
      <c r="I464" s="74">
        <v>3133.2</v>
      </c>
      <c r="J464" s="74">
        <f>28335.6*1.4</f>
        <v>39669.839999999997</v>
      </c>
      <c r="K464" s="74">
        <v>3133.2</v>
      </c>
      <c r="L464" s="74">
        <f>28335.6*1.4</f>
        <v>39669.839999999997</v>
      </c>
      <c r="M464" s="74">
        <v>3133.2</v>
      </c>
      <c r="N464" s="74">
        <f>28335.6*1.6</f>
        <v>45336.959999999999</v>
      </c>
      <c r="O464" s="74">
        <v>3133.2</v>
      </c>
      <c r="P464" s="70">
        <f t="shared" si="221"/>
        <v>-905.98400000000038</v>
      </c>
      <c r="Q464" s="70">
        <f t="shared" si="220"/>
        <v>96.901727348285917</v>
      </c>
      <c r="R464" s="71" t="e">
        <f>#REF!-F464</f>
        <v>#REF!</v>
      </c>
      <c r="S464" s="71" t="e">
        <f>#REF!/F464*100</f>
        <v>#REF!</v>
      </c>
      <c r="T464" s="70" t="e">
        <f>L464-#REF!</f>
        <v>#REF!</v>
      </c>
      <c r="U464" s="70" t="e">
        <f>+L464/#REF!*100</f>
        <v>#REF!</v>
      </c>
      <c r="V464" s="70">
        <f t="shared" si="218"/>
        <v>5667.1200000000026</v>
      </c>
      <c r="W464" s="70">
        <f t="shared" si="219"/>
        <v>114.28571428571431</v>
      </c>
      <c r="X464" s="113"/>
    </row>
    <row r="465" spans="1:24" outlineLevel="1">
      <c r="A465" s="60"/>
      <c r="B465" s="72" t="s">
        <v>118</v>
      </c>
      <c r="C465" s="73">
        <v>2121</v>
      </c>
      <c r="D465" s="74">
        <v>4437.8459999999995</v>
      </c>
      <c r="E465" s="74"/>
      <c r="F465" s="100">
        <v>4248.1000000000004</v>
      </c>
      <c r="G465" s="74">
        <v>540.4</v>
      </c>
      <c r="H465" s="100">
        <v>4248.1000000000004</v>
      </c>
      <c r="I465" s="74">
        <v>540.4</v>
      </c>
      <c r="J465" s="100">
        <f>4248.1*1.4</f>
        <v>5947.34</v>
      </c>
      <c r="K465" s="74">
        <v>540.4</v>
      </c>
      <c r="L465" s="100">
        <f>4248.1*1.4</f>
        <v>5947.34</v>
      </c>
      <c r="M465" s="74">
        <v>540.4</v>
      </c>
      <c r="N465" s="100">
        <f>4248.1*1.6</f>
        <v>6796.9600000000009</v>
      </c>
      <c r="O465" s="74">
        <v>540.4</v>
      </c>
      <c r="P465" s="70">
        <f t="shared" si="221"/>
        <v>-189.74599999999919</v>
      </c>
      <c r="Q465" s="70">
        <f t="shared" si="220"/>
        <v>95.724367181736383</v>
      </c>
      <c r="R465" s="71" t="e">
        <f>#REF!-F465</f>
        <v>#REF!</v>
      </c>
      <c r="S465" s="71" t="e">
        <f>#REF!/F465*100</f>
        <v>#REF!</v>
      </c>
      <c r="T465" s="70" t="e">
        <f>L465-#REF!</f>
        <v>#REF!</v>
      </c>
      <c r="U465" s="70" t="e">
        <f>+L465/#REF!*100</f>
        <v>#REF!</v>
      </c>
      <c r="V465" s="70">
        <f t="shared" si="218"/>
        <v>849.6200000000008</v>
      </c>
      <c r="W465" s="70">
        <f t="shared" si="219"/>
        <v>114.28571428571431</v>
      </c>
      <c r="X465" s="113"/>
    </row>
    <row r="466" spans="1:24" outlineLevel="1">
      <c r="A466" s="60"/>
      <c r="B466" s="101" t="s">
        <v>79</v>
      </c>
      <c r="C466" s="73">
        <v>2211</v>
      </c>
      <c r="D466" s="74">
        <v>24.4</v>
      </c>
      <c r="E466" s="74"/>
      <c r="F466" s="100">
        <v>100</v>
      </c>
      <c r="G466" s="74"/>
      <c r="H466" s="100">
        <v>100</v>
      </c>
      <c r="I466" s="74"/>
      <c r="J466" s="100">
        <v>100</v>
      </c>
      <c r="K466" s="74"/>
      <c r="L466" s="100">
        <v>100</v>
      </c>
      <c r="M466" s="74"/>
      <c r="N466" s="100">
        <v>100</v>
      </c>
      <c r="O466" s="74"/>
      <c r="P466" s="70">
        <f t="shared" si="221"/>
        <v>75.599999999999994</v>
      </c>
      <c r="Q466" s="70">
        <f t="shared" si="220"/>
        <v>409.83606557377055</v>
      </c>
      <c r="R466" s="71" t="e">
        <f>#REF!-F466</f>
        <v>#REF!</v>
      </c>
      <c r="S466" s="71" t="e">
        <f>#REF!/F466*100</f>
        <v>#REF!</v>
      </c>
      <c r="T466" s="70" t="e">
        <f>L466-#REF!</f>
        <v>#REF!</v>
      </c>
      <c r="U466" s="70" t="e">
        <f>+L466/#REF!*100</f>
        <v>#REF!</v>
      </c>
      <c r="V466" s="70">
        <f t="shared" si="218"/>
        <v>0</v>
      </c>
      <c r="W466" s="70">
        <f t="shared" si="219"/>
        <v>100</v>
      </c>
      <c r="X466" s="113"/>
    </row>
    <row r="467" spans="1:24" outlineLevel="1">
      <c r="A467" s="60"/>
      <c r="B467" s="76" t="s">
        <v>80</v>
      </c>
      <c r="C467" s="73">
        <v>2212</v>
      </c>
      <c r="D467" s="74">
        <v>20.5</v>
      </c>
      <c r="E467" s="74"/>
      <c r="F467" s="100">
        <v>30</v>
      </c>
      <c r="G467" s="74"/>
      <c r="H467" s="100">
        <v>30</v>
      </c>
      <c r="I467" s="74"/>
      <c r="J467" s="100">
        <v>30</v>
      </c>
      <c r="K467" s="74"/>
      <c r="L467" s="100">
        <v>30</v>
      </c>
      <c r="M467" s="74"/>
      <c r="N467" s="100">
        <v>30</v>
      </c>
      <c r="O467" s="74"/>
      <c r="P467" s="70">
        <f t="shared" si="221"/>
        <v>9.5</v>
      </c>
      <c r="Q467" s="70">
        <f t="shared" si="220"/>
        <v>146.34146341463415</v>
      </c>
      <c r="R467" s="71" t="e">
        <f>#REF!-F467</f>
        <v>#REF!</v>
      </c>
      <c r="S467" s="71" t="e">
        <f>#REF!/F467*100</f>
        <v>#REF!</v>
      </c>
      <c r="T467" s="70" t="e">
        <f>L467-#REF!</f>
        <v>#REF!</v>
      </c>
      <c r="U467" s="70" t="e">
        <f>+L467/#REF!*100</f>
        <v>#REF!</v>
      </c>
      <c r="V467" s="70">
        <f t="shared" si="218"/>
        <v>0</v>
      </c>
      <c r="W467" s="70">
        <f t="shared" si="219"/>
        <v>100</v>
      </c>
      <c r="X467" s="113"/>
    </row>
    <row r="468" spans="1:24" outlineLevel="1">
      <c r="A468" s="60"/>
      <c r="B468" s="72" t="s">
        <v>81</v>
      </c>
      <c r="C468" s="73">
        <v>2213</v>
      </c>
      <c r="D468" s="74">
        <v>600</v>
      </c>
      <c r="E468" s="74"/>
      <c r="F468" s="100">
        <v>600</v>
      </c>
      <c r="G468" s="74"/>
      <c r="H468" s="100">
        <v>600</v>
      </c>
      <c r="I468" s="74"/>
      <c r="J468" s="100">
        <v>600</v>
      </c>
      <c r="K468" s="74"/>
      <c r="L468" s="100">
        <v>600</v>
      </c>
      <c r="M468" s="74"/>
      <c r="N468" s="100">
        <v>600</v>
      </c>
      <c r="O468" s="74"/>
      <c r="P468" s="70">
        <f t="shared" si="221"/>
        <v>0</v>
      </c>
      <c r="Q468" s="70">
        <f t="shared" si="220"/>
        <v>100</v>
      </c>
      <c r="R468" s="71" t="e">
        <f>#REF!-F468</f>
        <v>#REF!</v>
      </c>
      <c r="S468" s="71" t="e">
        <f>#REF!/F468*100</f>
        <v>#REF!</v>
      </c>
      <c r="T468" s="70" t="e">
        <f>L468-#REF!</f>
        <v>#REF!</v>
      </c>
      <c r="U468" s="70" t="e">
        <f>+L468/#REF!*100</f>
        <v>#REF!</v>
      </c>
      <c r="V468" s="70">
        <f t="shared" si="218"/>
        <v>0</v>
      </c>
      <c r="W468" s="70">
        <f t="shared" si="219"/>
        <v>100</v>
      </c>
      <c r="X468" s="113"/>
    </row>
    <row r="469" spans="1:24" outlineLevel="1">
      <c r="A469" s="60"/>
      <c r="B469" s="72" t="s">
        <v>82</v>
      </c>
      <c r="C469" s="73">
        <v>2214</v>
      </c>
      <c r="D469" s="74">
        <v>21330.611000000001</v>
      </c>
      <c r="E469" s="74">
        <v>2372.9749999999999</v>
      </c>
      <c r="F469" s="100">
        <v>20496.099999999999</v>
      </c>
      <c r="G469" s="74">
        <v>7252.6</v>
      </c>
      <c r="H469" s="100">
        <v>20182.900000000001</v>
      </c>
      <c r="I469" s="74">
        <v>7252.6</v>
      </c>
      <c r="J469" s="100">
        <v>24000</v>
      </c>
      <c r="K469" s="74">
        <v>7252.6</v>
      </c>
      <c r="L469" s="100">
        <v>24000</v>
      </c>
      <c r="M469" s="74">
        <v>7252.6</v>
      </c>
      <c r="N469" s="100">
        <v>25000</v>
      </c>
      <c r="O469" s="74">
        <v>7252.6</v>
      </c>
      <c r="P469" s="70">
        <f t="shared" si="221"/>
        <v>-834.51100000000224</v>
      </c>
      <c r="Q469" s="70">
        <f t="shared" si="220"/>
        <v>96.087730445227265</v>
      </c>
      <c r="R469" s="71" t="e">
        <f>#REF!-F469</f>
        <v>#REF!</v>
      </c>
      <c r="S469" s="71" t="e">
        <f>#REF!/F469*100</f>
        <v>#REF!</v>
      </c>
      <c r="T469" s="70" t="e">
        <f>L469-#REF!</f>
        <v>#REF!</v>
      </c>
      <c r="U469" s="70" t="e">
        <f>+L469/#REF!*100</f>
        <v>#REF!</v>
      </c>
      <c r="V469" s="70">
        <f t="shared" si="218"/>
        <v>1000</v>
      </c>
      <c r="W469" s="70">
        <f t="shared" si="219"/>
        <v>104.16666666666667</v>
      </c>
      <c r="X469" s="113"/>
    </row>
    <row r="470" spans="1:24" outlineLevel="1">
      <c r="A470" s="60"/>
      <c r="B470" s="83" t="s">
        <v>83</v>
      </c>
      <c r="C470" s="78">
        <v>2215</v>
      </c>
      <c r="D470" s="115">
        <f>D471+D474</f>
        <v>8558.99</v>
      </c>
      <c r="E470" s="79">
        <f>E474</f>
        <v>225</v>
      </c>
      <c r="F470" s="79">
        <f>F474+F471+F472+F473</f>
        <v>21060.3</v>
      </c>
      <c r="G470" s="79">
        <f>G471+G472+G473+G474</f>
        <v>2000</v>
      </c>
      <c r="H470" s="79">
        <f>H474+H471+H472+H473</f>
        <v>22515.1</v>
      </c>
      <c r="I470" s="79">
        <f>I471+I472+I473+I474</f>
        <v>3459.2</v>
      </c>
      <c r="J470" s="79">
        <f>J474+J471+J472+J473</f>
        <v>15650</v>
      </c>
      <c r="K470" s="79">
        <f>K471+K472+K473+K474</f>
        <v>2000</v>
      </c>
      <c r="L470" s="79">
        <f>L474+L471+L472+L473</f>
        <v>10567.7</v>
      </c>
      <c r="M470" s="79">
        <f>M471+M472+M473+M474</f>
        <v>2000</v>
      </c>
      <c r="N470" s="79">
        <f>N474+N471+N472+N473</f>
        <v>10847.7</v>
      </c>
      <c r="O470" s="79">
        <f>O471+O472+O473+O474</f>
        <v>2000</v>
      </c>
      <c r="P470" s="70">
        <f t="shared" si="221"/>
        <v>12501.31</v>
      </c>
      <c r="Q470" s="70">
        <f t="shared" si="220"/>
        <v>246.06057490428194</v>
      </c>
      <c r="R470" s="71" t="e">
        <f>#REF!-F470</f>
        <v>#REF!</v>
      </c>
      <c r="S470" s="71" t="e">
        <f>#REF!/F470*100</f>
        <v>#REF!</v>
      </c>
      <c r="T470" s="70" t="e">
        <f>L470-#REF!</f>
        <v>#REF!</v>
      </c>
      <c r="U470" s="70" t="e">
        <f>+L470/#REF!*100</f>
        <v>#REF!</v>
      </c>
      <c r="V470" s="70">
        <f t="shared" si="218"/>
        <v>280</v>
      </c>
      <c r="W470" s="70">
        <f t="shared" si="219"/>
        <v>102.64958316379156</v>
      </c>
      <c r="X470" s="113"/>
    </row>
    <row r="471" spans="1:24" outlineLevel="1">
      <c r="A471" s="60"/>
      <c r="B471" s="80" t="s">
        <v>119</v>
      </c>
      <c r="C471" s="73">
        <v>22151</v>
      </c>
      <c r="D471" s="74"/>
      <c r="E471" s="74"/>
      <c r="F471" s="74"/>
      <c r="G471" s="74"/>
      <c r="H471" s="74"/>
      <c r="I471" s="74"/>
      <c r="J471" s="74"/>
      <c r="K471" s="74"/>
      <c r="L471" s="74">
        <v>34.700000000000003</v>
      </c>
      <c r="M471" s="74"/>
      <c r="N471" s="74">
        <v>34.700000000000003</v>
      </c>
      <c r="O471" s="74"/>
      <c r="P471" s="70">
        <f t="shared" si="221"/>
        <v>0</v>
      </c>
      <c r="Q471" s="70" t="e">
        <f t="shared" si="220"/>
        <v>#DIV/0!</v>
      </c>
      <c r="R471" s="71" t="e">
        <f>#REF!-F471</f>
        <v>#REF!</v>
      </c>
      <c r="S471" s="71" t="e">
        <f>#REF!/F471*100</f>
        <v>#REF!</v>
      </c>
      <c r="T471" s="70" t="e">
        <f>L471-#REF!</f>
        <v>#REF!</v>
      </c>
      <c r="U471" s="70" t="e">
        <f>+L471/#REF!*100</f>
        <v>#REF!</v>
      </c>
      <c r="V471" s="70">
        <f t="shared" si="218"/>
        <v>0</v>
      </c>
      <c r="W471" s="70">
        <f t="shared" si="219"/>
        <v>100</v>
      </c>
      <c r="X471" s="113"/>
    </row>
    <row r="472" spans="1:24" outlineLevel="1">
      <c r="A472" s="60"/>
      <c r="B472" s="80" t="s">
        <v>120</v>
      </c>
      <c r="C472" s="73">
        <v>22152</v>
      </c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0">
        <f t="shared" si="221"/>
        <v>0</v>
      </c>
      <c r="Q472" s="70" t="e">
        <f t="shared" si="220"/>
        <v>#DIV/0!</v>
      </c>
      <c r="R472" s="71" t="e">
        <f>#REF!-F472</f>
        <v>#REF!</v>
      </c>
      <c r="S472" s="71" t="e">
        <f>#REF!/F472*100</f>
        <v>#REF!</v>
      </c>
      <c r="T472" s="70" t="e">
        <f>L472-#REF!</f>
        <v>#REF!</v>
      </c>
      <c r="U472" s="70" t="e">
        <f>+L472/#REF!*100</f>
        <v>#REF!</v>
      </c>
      <c r="V472" s="70">
        <f t="shared" si="218"/>
        <v>0</v>
      </c>
      <c r="W472" s="70" t="e">
        <f t="shared" si="219"/>
        <v>#DIV/0!</v>
      </c>
      <c r="X472" s="113"/>
    </row>
    <row r="473" spans="1:24" outlineLevel="1">
      <c r="A473" s="60"/>
      <c r="B473" s="80" t="s">
        <v>86</v>
      </c>
      <c r="C473" s="73">
        <v>22153</v>
      </c>
      <c r="D473" s="74"/>
      <c r="E473" s="74"/>
      <c r="F473" s="74"/>
      <c r="G473" s="74"/>
      <c r="H473" s="74"/>
      <c r="I473" s="74"/>
      <c r="J473" s="74"/>
      <c r="K473" s="74"/>
      <c r="L473" s="74">
        <v>13</v>
      </c>
      <c r="M473" s="74"/>
      <c r="N473" s="74">
        <v>13</v>
      </c>
      <c r="O473" s="74"/>
      <c r="P473" s="70">
        <f t="shared" si="221"/>
        <v>0</v>
      </c>
      <c r="Q473" s="70" t="e">
        <f t="shared" si="220"/>
        <v>#DIV/0!</v>
      </c>
      <c r="R473" s="71" t="e">
        <f>#REF!-F473</f>
        <v>#REF!</v>
      </c>
      <c r="S473" s="71" t="e">
        <f>#REF!/F473*100</f>
        <v>#REF!</v>
      </c>
      <c r="T473" s="70" t="e">
        <f>L473-#REF!</f>
        <v>#REF!</v>
      </c>
      <c r="U473" s="70" t="e">
        <f>+L473/#REF!*100</f>
        <v>#REF!</v>
      </c>
      <c r="V473" s="70">
        <f t="shared" si="218"/>
        <v>0</v>
      </c>
      <c r="W473" s="70">
        <f t="shared" si="219"/>
        <v>100</v>
      </c>
      <c r="X473" s="113"/>
    </row>
    <row r="474" spans="1:24" outlineLevel="1">
      <c r="A474" s="60"/>
      <c r="B474" s="80" t="s">
        <v>121</v>
      </c>
      <c r="C474" s="73">
        <v>22154</v>
      </c>
      <c r="D474" s="116">
        <v>8558.99</v>
      </c>
      <c r="E474" s="103">
        <v>225</v>
      </c>
      <c r="F474" s="74">
        <v>21060.3</v>
      </c>
      <c r="G474" s="74">
        <v>2000</v>
      </c>
      <c r="H474" s="74">
        <v>22515.1</v>
      </c>
      <c r="I474" s="74">
        <v>3459.2</v>
      </c>
      <c r="J474" s="74">
        <v>15650</v>
      </c>
      <c r="K474" s="74">
        <v>2000</v>
      </c>
      <c r="L474" s="74">
        <v>10520</v>
      </c>
      <c r="M474" s="74">
        <v>2000</v>
      </c>
      <c r="N474" s="74">
        <v>10800</v>
      </c>
      <c r="O474" s="74">
        <v>2000</v>
      </c>
      <c r="P474" s="70">
        <f t="shared" si="221"/>
        <v>12501.31</v>
      </c>
      <c r="Q474" s="70">
        <f t="shared" si="220"/>
        <v>246.06057490428194</v>
      </c>
      <c r="R474" s="71" t="e">
        <f>#REF!-F474</f>
        <v>#REF!</v>
      </c>
      <c r="S474" s="71" t="e">
        <f>#REF!/F474*100</f>
        <v>#REF!</v>
      </c>
      <c r="T474" s="70" t="e">
        <f>L474-#REF!</f>
        <v>#REF!</v>
      </c>
      <c r="U474" s="70" t="e">
        <f>+L474/#REF!*100</f>
        <v>#REF!</v>
      </c>
      <c r="V474" s="70">
        <f t="shared" si="218"/>
        <v>280</v>
      </c>
      <c r="W474" s="70">
        <f t="shared" si="219"/>
        <v>102.6615969581749</v>
      </c>
      <c r="X474" s="113"/>
    </row>
    <row r="475" spans="1:24" outlineLevel="1">
      <c r="A475" s="60"/>
      <c r="B475" s="76" t="s">
        <v>88</v>
      </c>
      <c r="C475" s="73">
        <v>2217</v>
      </c>
      <c r="D475" s="74"/>
      <c r="E475" s="74"/>
      <c r="F475" s="100"/>
      <c r="G475" s="74"/>
      <c r="H475" s="100"/>
      <c r="I475" s="74"/>
      <c r="J475" s="100"/>
      <c r="K475" s="74"/>
      <c r="L475" s="100"/>
      <c r="M475" s="74"/>
      <c r="N475" s="100"/>
      <c r="O475" s="74"/>
      <c r="P475" s="70">
        <f t="shared" si="221"/>
        <v>0</v>
      </c>
      <c r="Q475" s="70" t="e">
        <f t="shared" si="220"/>
        <v>#DIV/0!</v>
      </c>
      <c r="R475" s="71" t="e">
        <f>#REF!-F475</f>
        <v>#REF!</v>
      </c>
      <c r="S475" s="71" t="e">
        <f>#REF!/F475*100</f>
        <v>#REF!</v>
      </c>
      <c r="T475" s="70" t="e">
        <f>L475-#REF!</f>
        <v>#REF!</v>
      </c>
      <c r="U475" s="70" t="e">
        <f>+L475/#REF!*100</f>
        <v>#REF!</v>
      </c>
      <c r="V475" s="70">
        <f t="shared" si="218"/>
        <v>0</v>
      </c>
      <c r="W475" s="70" t="e">
        <f t="shared" si="219"/>
        <v>#DIV/0!</v>
      </c>
      <c r="X475" s="113"/>
    </row>
    <row r="476" spans="1:24" outlineLevel="1">
      <c r="A476" s="60"/>
      <c r="B476" s="72" t="s">
        <v>89</v>
      </c>
      <c r="C476" s="73">
        <v>2218</v>
      </c>
      <c r="D476" s="74"/>
      <c r="E476" s="74"/>
      <c r="F476" s="100"/>
      <c r="G476" s="74"/>
      <c r="H476" s="100"/>
      <c r="I476" s="74"/>
      <c r="J476" s="100"/>
      <c r="K476" s="74"/>
      <c r="L476" s="100"/>
      <c r="M476" s="74"/>
      <c r="N476" s="100"/>
      <c r="O476" s="74"/>
      <c r="P476" s="70">
        <f t="shared" si="221"/>
        <v>0</v>
      </c>
      <c r="Q476" s="70" t="e">
        <f t="shared" si="220"/>
        <v>#DIV/0!</v>
      </c>
      <c r="R476" s="71" t="e">
        <f>#REF!-F476</f>
        <v>#REF!</v>
      </c>
      <c r="S476" s="71" t="e">
        <f>#REF!/F476*100</f>
        <v>#REF!</v>
      </c>
      <c r="T476" s="70" t="e">
        <f>L476-#REF!</f>
        <v>#REF!</v>
      </c>
      <c r="U476" s="70" t="e">
        <f>+L476/#REF!*100</f>
        <v>#REF!</v>
      </c>
      <c r="V476" s="70">
        <f t="shared" si="218"/>
        <v>0</v>
      </c>
      <c r="W476" s="70" t="e">
        <f t="shared" si="219"/>
        <v>#DIV/0!</v>
      </c>
      <c r="X476" s="113"/>
    </row>
    <row r="477" spans="1:24" outlineLevel="1">
      <c r="A477" s="60"/>
      <c r="B477" s="72" t="s">
        <v>122</v>
      </c>
      <c r="C477" s="73">
        <v>2221</v>
      </c>
      <c r="D477" s="74">
        <v>199.988</v>
      </c>
      <c r="E477" s="74"/>
      <c r="F477" s="100"/>
      <c r="G477" s="74"/>
      <c r="H477" s="100"/>
      <c r="I477" s="74"/>
      <c r="J477" s="100"/>
      <c r="K477" s="74"/>
      <c r="L477" s="100"/>
      <c r="M477" s="74"/>
      <c r="N477" s="100"/>
      <c r="O477" s="74"/>
      <c r="P477" s="70">
        <f t="shared" si="221"/>
        <v>-199.988</v>
      </c>
      <c r="Q477" s="70">
        <f t="shared" si="220"/>
        <v>0</v>
      </c>
      <c r="R477" s="71" t="e">
        <f>#REF!-F477</f>
        <v>#REF!</v>
      </c>
      <c r="S477" s="71" t="e">
        <f>#REF!/F477*100</f>
        <v>#REF!</v>
      </c>
      <c r="T477" s="70" t="e">
        <f>L477-#REF!</f>
        <v>#REF!</v>
      </c>
      <c r="U477" s="70" t="e">
        <f>+L477/#REF!*100</f>
        <v>#REF!</v>
      </c>
      <c r="V477" s="70">
        <f t="shared" si="218"/>
        <v>0</v>
      </c>
      <c r="W477" s="70" t="e">
        <f t="shared" si="219"/>
        <v>#DIV/0!</v>
      </c>
      <c r="X477" s="113"/>
    </row>
    <row r="478" spans="1:24" ht="25.5" outlineLevel="1">
      <c r="A478" s="60"/>
      <c r="B478" s="81" t="s">
        <v>91</v>
      </c>
      <c r="C478" s="73">
        <v>2222</v>
      </c>
      <c r="D478" s="74">
        <v>6657.33</v>
      </c>
      <c r="E478" s="74"/>
      <c r="F478" s="100">
        <v>3175.1</v>
      </c>
      <c r="G478" s="74">
        <v>2000</v>
      </c>
      <c r="H478" s="100">
        <v>3951.8</v>
      </c>
      <c r="I478" s="74">
        <v>2000</v>
      </c>
      <c r="J478" s="100">
        <v>5489</v>
      </c>
      <c r="K478" s="74">
        <v>2000</v>
      </c>
      <c r="L478" s="100">
        <v>6870</v>
      </c>
      <c r="M478" s="74">
        <v>2000</v>
      </c>
      <c r="N478" s="100">
        <v>7488</v>
      </c>
      <c r="O478" s="74">
        <v>2000</v>
      </c>
      <c r="P478" s="70">
        <f t="shared" si="221"/>
        <v>-3482.23</v>
      </c>
      <c r="Q478" s="70">
        <f t="shared" si="220"/>
        <v>47.693294458889675</v>
      </c>
      <c r="R478" s="71" t="e">
        <f>#REF!-F478</f>
        <v>#REF!</v>
      </c>
      <c r="S478" s="71" t="e">
        <f>#REF!/F478*100</f>
        <v>#REF!</v>
      </c>
      <c r="T478" s="70" t="e">
        <f>L478-#REF!</f>
        <v>#REF!</v>
      </c>
      <c r="U478" s="70" t="e">
        <f>+L478/#REF!*100</f>
        <v>#REF!</v>
      </c>
      <c r="V478" s="70">
        <f t="shared" si="218"/>
        <v>618</v>
      </c>
      <c r="W478" s="70">
        <f t="shared" si="219"/>
        <v>108.99563318777292</v>
      </c>
      <c r="X478" s="113"/>
    </row>
    <row r="479" spans="1:24" outlineLevel="1">
      <c r="A479" s="60"/>
      <c r="B479" s="81" t="s">
        <v>92</v>
      </c>
      <c r="C479" s="73">
        <v>2223</v>
      </c>
      <c r="D479" s="74">
        <v>598.5</v>
      </c>
      <c r="E479" s="74"/>
      <c r="F479" s="100">
        <v>400</v>
      </c>
      <c r="G479" s="74"/>
      <c r="H479" s="100">
        <v>389.7</v>
      </c>
      <c r="I479" s="74"/>
      <c r="J479" s="100">
        <v>400</v>
      </c>
      <c r="K479" s="74"/>
      <c r="L479" s="100">
        <v>400</v>
      </c>
      <c r="M479" s="74"/>
      <c r="N479" s="100">
        <v>400</v>
      </c>
      <c r="O479" s="74"/>
      <c r="P479" s="70">
        <f t="shared" si="221"/>
        <v>-198.5</v>
      </c>
      <c r="Q479" s="70">
        <f t="shared" si="220"/>
        <v>66.833751044277363</v>
      </c>
      <c r="R479" s="71" t="e">
        <f>#REF!-F479</f>
        <v>#REF!</v>
      </c>
      <c r="S479" s="71" t="e">
        <f>#REF!/F479*100</f>
        <v>#REF!</v>
      </c>
      <c r="T479" s="70" t="e">
        <f>L479-#REF!</f>
        <v>#REF!</v>
      </c>
      <c r="U479" s="70" t="e">
        <f>+L479/#REF!*100</f>
        <v>#REF!</v>
      </c>
      <c r="V479" s="70">
        <f t="shared" si="218"/>
        <v>0</v>
      </c>
      <c r="W479" s="70">
        <f t="shared" si="219"/>
        <v>100</v>
      </c>
      <c r="X479" s="113"/>
    </row>
    <row r="480" spans="1:24" outlineLevel="1">
      <c r="A480" s="60"/>
      <c r="B480" s="81" t="s">
        <v>128</v>
      </c>
      <c r="C480" s="73">
        <v>2224</v>
      </c>
      <c r="D480" s="74">
        <v>7797.07</v>
      </c>
      <c r="E480" s="74">
        <v>776.8</v>
      </c>
      <c r="F480" s="100">
        <v>7800</v>
      </c>
      <c r="G480" s="74">
        <v>5940</v>
      </c>
      <c r="H480" s="100">
        <v>6162</v>
      </c>
      <c r="I480" s="74">
        <v>5940</v>
      </c>
      <c r="J480" s="100">
        <v>7800</v>
      </c>
      <c r="K480" s="74">
        <v>5940</v>
      </c>
      <c r="L480" s="100">
        <v>9900</v>
      </c>
      <c r="M480" s="74">
        <v>5940</v>
      </c>
      <c r="N480" s="100">
        <v>8000</v>
      </c>
      <c r="O480" s="74">
        <v>5940</v>
      </c>
      <c r="P480" s="70">
        <f t="shared" si="221"/>
        <v>2.930000000000291</v>
      </c>
      <c r="Q480" s="70">
        <f t="shared" si="220"/>
        <v>100.03757821848464</v>
      </c>
      <c r="R480" s="71" t="e">
        <f>#REF!-F480</f>
        <v>#REF!</v>
      </c>
      <c r="S480" s="71" t="e">
        <f>#REF!/F480*100</f>
        <v>#REF!</v>
      </c>
      <c r="T480" s="70" t="e">
        <f>L480-#REF!</f>
        <v>#REF!</v>
      </c>
      <c r="U480" s="70" t="e">
        <f>+L480/#REF!*100</f>
        <v>#REF!</v>
      </c>
      <c r="V480" s="70">
        <f t="shared" si="218"/>
        <v>-1900</v>
      </c>
      <c r="W480" s="70">
        <f t="shared" si="219"/>
        <v>80.808080808080803</v>
      </c>
      <c r="X480" s="113"/>
    </row>
    <row r="481" spans="1:24" outlineLevel="1">
      <c r="A481" s="60"/>
      <c r="B481" s="81" t="s">
        <v>123</v>
      </c>
      <c r="C481" s="73">
        <v>2225</v>
      </c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0">
        <f t="shared" si="221"/>
        <v>0</v>
      </c>
      <c r="Q481" s="70" t="e">
        <f t="shared" si="220"/>
        <v>#DIV/0!</v>
      </c>
      <c r="R481" s="71" t="e">
        <f>#REF!-F481</f>
        <v>#REF!</v>
      </c>
      <c r="S481" s="71" t="e">
        <f>#REF!/F481*100</f>
        <v>#REF!</v>
      </c>
      <c r="T481" s="70" t="e">
        <f>L481-#REF!</f>
        <v>#REF!</v>
      </c>
      <c r="U481" s="70" t="e">
        <f>+L481/#REF!*100</f>
        <v>#REF!</v>
      </c>
      <c r="V481" s="70">
        <f t="shared" si="218"/>
        <v>0</v>
      </c>
      <c r="W481" s="70" t="e">
        <f t="shared" si="219"/>
        <v>#DIV/0!</v>
      </c>
      <c r="X481" s="113"/>
    </row>
    <row r="482" spans="1:24" outlineLevel="1">
      <c r="A482" s="60"/>
      <c r="B482" s="83" t="s">
        <v>95</v>
      </c>
      <c r="C482" s="78">
        <v>2231</v>
      </c>
      <c r="D482" s="74">
        <v>1638.8</v>
      </c>
      <c r="E482" s="79"/>
      <c r="F482" s="79">
        <f>F483+F484+F485+F486</f>
        <v>2662.5</v>
      </c>
      <c r="G482" s="79"/>
      <c r="H482" s="79">
        <f>H483+H484+H485+H486</f>
        <v>2662.5</v>
      </c>
      <c r="I482" s="79"/>
      <c r="J482" s="79">
        <f>J483+J484+J485+J486</f>
        <v>3150</v>
      </c>
      <c r="K482" s="79"/>
      <c r="L482" s="79">
        <f>L483+L484+L485+L486</f>
        <v>3150</v>
      </c>
      <c r="M482" s="79"/>
      <c r="N482" s="79">
        <f>N483+N484+N485+N486</f>
        <v>3660</v>
      </c>
      <c r="O482" s="79"/>
      <c r="P482" s="70">
        <f t="shared" si="221"/>
        <v>1023.7</v>
      </c>
      <c r="Q482" s="70">
        <f t="shared" si="220"/>
        <v>162.46643885770075</v>
      </c>
      <c r="R482" s="71" t="e">
        <f>#REF!-F482</f>
        <v>#REF!</v>
      </c>
      <c r="S482" s="71" t="e">
        <f>#REF!/F482*100</f>
        <v>#REF!</v>
      </c>
      <c r="T482" s="70" t="e">
        <f>L482-#REF!</f>
        <v>#REF!</v>
      </c>
      <c r="U482" s="70" t="e">
        <f>+L482/#REF!*100</f>
        <v>#REF!</v>
      </c>
      <c r="V482" s="70">
        <f t="shared" si="218"/>
        <v>510</v>
      </c>
      <c r="W482" s="70">
        <f t="shared" si="219"/>
        <v>116.1904761904762</v>
      </c>
      <c r="X482" s="113"/>
    </row>
    <row r="483" spans="1:24" outlineLevel="1">
      <c r="A483" s="60"/>
      <c r="B483" s="81" t="s">
        <v>96</v>
      </c>
      <c r="C483" s="73">
        <v>22311100</v>
      </c>
      <c r="D483" s="74">
        <v>97.9</v>
      </c>
      <c r="E483" s="74"/>
      <c r="F483" s="74">
        <v>108.5</v>
      </c>
      <c r="G483" s="74"/>
      <c r="H483" s="74">
        <v>108.50000000000001</v>
      </c>
      <c r="I483" s="74"/>
      <c r="J483" s="74">
        <v>150</v>
      </c>
      <c r="K483" s="74"/>
      <c r="L483" s="74">
        <v>150</v>
      </c>
      <c r="M483" s="74"/>
      <c r="N483" s="74">
        <v>160</v>
      </c>
      <c r="O483" s="74"/>
      <c r="P483" s="70">
        <f t="shared" si="221"/>
        <v>10.599999999999994</v>
      </c>
      <c r="Q483" s="70">
        <f t="shared" si="220"/>
        <v>110.82737487231869</v>
      </c>
      <c r="R483" s="71" t="e">
        <f>#REF!-F483</f>
        <v>#REF!</v>
      </c>
      <c r="S483" s="71" t="e">
        <f>#REF!/F483*100</f>
        <v>#REF!</v>
      </c>
      <c r="T483" s="70" t="e">
        <f>L483-#REF!</f>
        <v>#REF!</v>
      </c>
      <c r="U483" s="70" t="e">
        <f>+L483/#REF!*100</f>
        <v>#REF!</v>
      </c>
      <c r="V483" s="70">
        <f t="shared" si="218"/>
        <v>10</v>
      </c>
      <c r="W483" s="70">
        <f t="shared" si="219"/>
        <v>106.66666666666667</v>
      </c>
      <c r="X483" s="113"/>
    </row>
    <row r="484" spans="1:24" outlineLevel="1">
      <c r="A484" s="60"/>
      <c r="B484" s="81" t="s">
        <v>97</v>
      </c>
      <c r="C484" s="73">
        <v>22311200</v>
      </c>
      <c r="D484" s="74">
        <v>1821.8</v>
      </c>
      <c r="E484" s="74"/>
      <c r="F484" s="74">
        <v>2554</v>
      </c>
      <c r="G484" s="74"/>
      <c r="H484" s="74">
        <v>2554</v>
      </c>
      <c r="I484" s="74"/>
      <c r="J484" s="74">
        <v>3000</v>
      </c>
      <c r="K484" s="74"/>
      <c r="L484" s="74">
        <v>3000</v>
      </c>
      <c r="M484" s="74"/>
      <c r="N484" s="74">
        <v>3500</v>
      </c>
      <c r="O484" s="74"/>
      <c r="P484" s="70">
        <f t="shared" si="221"/>
        <v>732.2</v>
      </c>
      <c r="Q484" s="70">
        <f t="shared" si="220"/>
        <v>140.19101987045778</v>
      </c>
      <c r="R484" s="71" t="e">
        <f>#REF!-F484</f>
        <v>#REF!</v>
      </c>
      <c r="S484" s="71" t="e">
        <f>#REF!/F484*100</f>
        <v>#REF!</v>
      </c>
      <c r="T484" s="70" t="e">
        <f>L484-#REF!</f>
        <v>#REF!</v>
      </c>
      <c r="U484" s="70" t="e">
        <f>+L484/#REF!*100</f>
        <v>#REF!</v>
      </c>
      <c r="V484" s="70">
        <f t="shared" si="218"/>
        <v>500</v>
      </c>
      <c r="W484" s="70">
        <f t="shared" si="219"/>
        <v>116.66666666666667</v>
      </c>
      <c r="X484" s="113"/>
    </row>
    <row r="485" spans="1:24" ht="25.5" hidden="1" outlineLevel="1">
      <c r="A485" s="60"/>
      <c r="B485" s="81" t="s">
        <v>98</v>
      </c>
      <c r="C485" s="73">
        <v>22311300</v>
      </c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0">
        <f t="shared" si="221"/>
        <v>0</v>
      </c>
      <c r="Q485" s="70" t="e">
        <f t="shared" si="220"/>
        <v>#DIV/0!</v>
      </c>
      <c r="R485" s="71" t="e">
        <f>#REF!-F485</f>
        <v>#REF!</v>
      </c>
      <c r="S485" s="71" t="e">
        <f>#REF!/F485*100</f>
        <v>#REF!</v>
      </c>
      <c r="T485" s="70" t="e">
        <f>L485-#REF!</f>
        <v>#REF!</v>
      </c>
      <c r="U485" s="70" t="e">
        <f>+L485/#REF!*100</f>
        <v>#REF!</v>
      </c>
      <c r="V485" s="70">
        <f t="shared" si="218"/>
        <v>0</v>
      </c>
      <c r="W485" s="70" t="e">
        <f t="shared" si="219"/>
        <v>#DIV/0!</v>
      </c>
      <c r="X485" s="113"/>
    </row>
    <row r="486" spans="1:24" hidden="1" outlineLevel="1">
      <c r="A486" s="60"/>
      <c r="B486" s="81" t="s">
        <v>99</v>
      </c>
      <c r="C486" s="73">
        <v>22311400</v>
      </c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0">
        <f t="shared" si="221"/>
        <v>0</v>
      </c>
      <c r="Q486" s="70" t="e">
        <f t="shared" si="220"/>
        <v>#DIV/0!</v>
      </c>
      <c r="R486" s="71" t="e">
        <f>#REF!-F486</f>
        <v>#REF!</v>
      </c>
      <c r="S486" s="71" t="e">
        <f>#REF!/F486*100</f>
        <v>#REF!</v>
      </c>
      <c r="T486" s="70" t="e">
        <f>L486-#REF!</f>
        <v>#REF!</v>
      </c>
      <c r="U486" s="70" t="e">
        <f>+L486/#REF!*100</f>
        <v>#REF!</v>
      </c>
      <c r="V486" s="70">
        <f t="shared" si="218"/>
        <v>0</v>
      </c>
      <c r="W486" s="70" t="e">
        <f t="shared" si="219"/>
        <v>#DIV/0!</v>
      </c>
      <c r="X486" s="113"/>
    </row>
    <row r="487" spans="1:24" ht="13.5" hidden="1" customHeight="1" outlineLevel="1">
      <c r="A487" s="60"/>
      <c r="B487" s="81" t="s">
        <v>100</v>
      </c>
      <c r="C487" s="73">
        <v>2235</v>
      </c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0">
        <f t="shared" si="221"/>
        <v>0</v>
      </c>
      <c r="Q487" s="70" t="e">
        <f t="shared" si="220"/>
        <v>#DIV/0!</v>
      </c>
      <c r="R487" s="71" t="e">
        <f>#REF!-F487</f>
        <v>#REF!</v>
      </c>
      <c r="S487" s="71" t="e">
        <f>#REF!/F487*100</f>
        <v>#REF!</v>
      </c>
      <c r="T487" s="70" t="e">
        <f>L487-#REF!</f>
        <v>#REF!</v>
      </c>
      <c r="U487" s="70" t="e">
        <f>+L487/#REF!*100</f>
        <v>#REF!</v>
      </c>
      <c r="V487" s="70">
        <f t="shared" si="218"/>
        <v>0</v>
      </c>
      <c r="W487" s="70" t="e">
        <f t="shared" si="219"/>
        <v>#DIV/0!</v>
      </c>
      <c r="X487" s="113"/>
    </row>
    <row r="488" spans="1:24" ht="13.5" hidden="1" customHeight="1" outlineLevel="1">
      <c r="A488" s="60"/>
      <c r="B488" s="72" t="s">
        <v>101</v>
      </c>
      <c r="C488" s="73">
        <v>2511</v>
      </c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0">
        <f t="shared" si="221"/>
        <v>0</v>
      </c>
      <c r="Q488" s="70" t="e">
        <f t="shared" si="220"/>
        <v>#DIV/0!</v>
      </c>
      <c r="R488" s="71" t="e">
        <f>#REF!-F488</f>
        <v>#REF!</v>
      </c>
      <c r="S488" s="71" t="e">
        <f>#REF!/F488*100</f>
        <v>#REF!</v>
      </c>
      <c r="T488" s="70" t="e">
        <f>L488-#REF!</f>
        <v>#REF!</v>
      </c>
      <c r="U488" s="70" t="e">
        <f>+L488/#REF!*100</f>
        <v>#REF!</v>
      </c>
      <c r="V488" s="70">
        <f t="shared" si="218"/>
        <v>0</v>
      </c>
      <c r="W488" s="70" t="e">
        <f t="shared" si="219"/>
        <v>#DIV/0!</v>
      </c>
      <c r="X488" s="113"/>
    </row>
    <row r="489" spans="1:24" hidden="1" outlineLevel="1">
      <c r="A489" s="60"/>
      <c r="B489" s="72" t="s">
        <v>102</v>
      </c>
      <c r="C489" s="73">
        <v>2512</v>
      </c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0">
        <f t="shared" si="221"/>
        <v>0</v>
      </c>
      <c r="Q489" s="70" t="e">
        <f t="shared" si="220"/>
        <v>#DIV/0!</v>
      </c>
      <c r="R489" s="71" t="e">
        <f>#REF!-F489</f>
        <v>#REF!</v>
      </c>
      <c r="S489" s="71" t="e">
        <f>#REF!/F489*100</f>
        <v>#REF!</v>
      </c>
      <c r="T489" s="70" t="e">
        <f>L489-#REF!</f>
        <v>#REF!</v>
      </c>
      <c r="U489" s="70" t="e">
        <f>+L489/#REF!*100</f>
        <v>#REF!</v>
      </c>
      <c r="V489" s="70">
        <f t="shared" si="218"/>
        <v>0</v>
      </c>
      <c r="W489" s="70" t="e">
        <f t="shared" si="219"/>
        <v>#DIV/0!</v>
      </c>
      <c r="X489" s="113"/>
    </row>
    <row r="490" spans="1:24" hidden="1" outlineLevel="1">
      <c r="A490" s="60"/>
      <c r="B490" s="72" t="s">
        <v>129</v>
      </c>
      <c r="C490" s="73">
        <v>2521</v>
      </c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0">
        <f t="shared" si="221"/>
        <v>0</v>
      </c>
      <c r="Q490" s="70" t="e">
        <f t="shared" si="220"/>
        <v>#DIV/0!</v>
      </c>
      <c r="R490" s="71" t="e">
        <f>#REF!-F490</f>
        <v>#REF!</v>
      </c>
      <c r="S490" s="71" t="e">
        <f>#REF!/F490*100</f>
        <v>#REF!</v>
      </c>
      <c r="T490" s="70" t="e">
        <f>L490-#REF!</f>
        <v>#REF!</v>
      </c>
      <c r="U490" s="70" t="e">
        <f>+L490/#REF!*100</f>
        <v>#REF!</v>
      </c>
      <c r="V490" s="70">
        <f t="shared" si="218"/>
        <v>0</v>
      </c>
      <c r="W490" s="70" t="e">
        <f t="shared" si="219"/>
        <v>#DIV/0!</v>
      </c>
      <c r="X490" s="113"/>
    </row>
    <row r="491" spans="1:24" ht="25.5" hidden="1" outlineLevel="1">
      <c r="A491" s="60"/>
      <c r="B491" s="85" t="s">
        <v>104</v>
      </c>
      <c r="C491" s="73">
        <v>2721</v>
      </c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0">
        <f t="shared" si="221"/>
        <v>0</v>
      </c>
      <c r="Q491" s="70" t="e">
        <f t="shared" si="220"/>
        <v>#DIV/0!</v>
      </c>
      <c r="R491" s="71" t="e">
        <f>#REF!-F491</f>
        <v>#REF!</v>
      </c>
      <c r="S491" s="71" t="e">
        <f>#REF!/F491*100</f>
        <v>#REF!</v>
      </c>
      <c r="T491" s="70" t="e">
        <f>L491-#REF!</f>
        <v>#REF!</v>
      </c>
      <c r="U491" s="70" t="e">
        <f>+L491/#REF!*100</f>
        <v>#REF!</v>
      </c>
      <c r="V491" s="70">
        <f t="shared" si="218"/>
        <v>0</v>
      </c>
      <c r="W491" s="70" t="e">
        <f t="shared" si="219"/>
        <v>#DIV/0!</v>
      </c>
      <c r="X491" s="113"/>
    </row>
    <row r="492" spans="1:24" outlineLevel="1">
      <c r="A492" s="60"/>
      <c r="B492" s="88" t="s">
        <v>109</v>
      </c>
      <c r="C492" s="73"/>
      <c r="D492" s="67">
        <f>SUM(D493:D497)</f>
        <v>331686.86599999998</v>
      </c>
      <c r="E492" s="67"/>
      <c r="F492" s="67">
        <f>+SUM(F493:F496)</f>
        <v>83288</v>
      </c>
      <c r="G492" s="67">
        <f>G493+G494</f>
        <v>0</v>
      </c>
      <c r="H492" s="67">
        <f>+SUM(H493:H496)</f>
        <v>96575.3</v>
      </c>
      <c r="I492" s="67">
        <f>+SUM(I493:I496)</f>
        <v>60500</v>
      </c>
      <c r="J492" s="67">
        <f>+SUM(J493:J496)</f>
        <v>78000</v>
      </c>
      <c r="K492" s="67">
        <f>K493+K494</f>
        <v>0</v>
      </c>
      <c r="L492" s="67">
        <f t="shared" ref="L492:N492" si="223">L493+L494+L496</f>
        <v>88000</v>
      </c>
      <c r="M492" s="67">
        <f>M493+M494</f>
        <v>0</v>
      </c>
      <c r="N492" s="67">
        <f t="shared" si="223"/>
        <v>122500</v>
      </c>
      <c r="O492" s="67">
        <f>O493+O494</f>
        <v>0</v>
      </c>
      <c r="P492" s="70">
        <f t="shared" si="221"/>
        <v>-248398.86599999998</v>
      </c>
      <c r="Q492" s="70">
        <f t="shared" si="220"/>
        <v>25.110430510685344</v>
      </c>
      <c r="R492" s="71" t="e">
        <f>#REF!-F492</f>
        <v>#REF!</v>
      </c>
      <c r="S492" s="71" t="e">
        <f>#REF!/F492*100</f>
        <v>#REF!</v>
      </c>
      <c r="T492" s="70" t="e">
        <f>L492-#REF!</f>
        <v>#REF!</v>
      </c>
      <c r="U492" s="70" t="e">
        <f>+L492/#REF!*100</f>
        <v>#REF!</v>
      </c>
      <c r="V492" s="70">
        <f t="shared" si="218"/>
        <v>34500</v>
      </c>
      <c r="W492" s="70">
        <f t="shared" si="219"/>
        <v>139.20454545454547</v>
      </c>
      <c r="X492" s="113"/>
    </row>
    <row r="493" spans="1:24" outlineLevel="1">
      <c r="A493" s="60"/>
      <c r="B493" s="72" t="s">
        <v>110</v>
      </c>
      <c r="C493" s="73">
        <v>3111</v>
      </c>
      <c r="D493" s="74">
        <v>256857.08</v>
      </c>
      <c r="E493" s="74"/>
      <c r="F493" s="74">
        <v>9100</v>
      </c>
      <c r="G493" s="74"/>
      <c r="H493" s="74">
        <v>22582.3</v>
      </c>
      <c r="I493" s="74"/>
      <c r="J493" s="74"/>
      <c r="K493" s="74"/>
      <c r="L493" s="74"/>
      <c r="M493" s="74"/>
      <c r="N493" s="74"/>
      <c r="O493" s="74"/>
      <c r="P493" s="70">
        <f t="shared" si="221"/>
        <v>-247757.08</v>
      </c>
      <c r="Q493" s="70">
        <f t="shared" si="220"/>
        <v>3.5428262285003012</v>
      </c>
      <c r="R493" s="71" t="e">
        <f>#REF!-F493</f>
        <v>#REF!</v>
      </c>
      <c r="S493" s="71" t="e">
        <f>#REF!/F493*100</f>
        <v>#REF!</v>
      </c>
      <c r="T493" s="70" t="e">
        <f>L493-#REF!</f>
        <v>#REF!</v>
      </c>
      <c r="U493" s="70" t="e">
        <f>+L493/#REF!*100</f>
        <v>#REF!</v>
      </c>
      <c r="V493" s="70">
        <f t="shared" si="218"/>
        <v>0</v>
      </c>
      <c r="W493" s="70" t="e">
        <f t="shared" si="219"/>
        <v>#DIV/0!</v>
      </c>
      <c r="X493" s="113"/>
    </row>
    <row r="494" spans="1:24" outlineLevel="1">
      <c r="A494" s="60"/>
      <c r="B494" s="72" t="s">
        <v>111</v>
      </c>
      <c r="C494" s="73">
        <v>3112</v>
      </c>
      <c r="D494" s="74">
        <v>574.596</v>
      </c>
      <c r="E494" s="74">
        <v>126</v>
      </c>
      <c r="F494" s="74">
        <v>88</v>
      </c>
      <c r="G494" s="74"/>
      <c r="H494" s="74">
        <v>88</v>
      </c>
      <c r="I494" s="74"/>
      <c r="J494" s="74"/>
      <c r="K494" s="74"/>
      <c r="L494" s="74"/>
      <c r="M494" s="74"/>
      <c r="N494" s="74">
        <v>25000</v>
      </c>
      <c r="O494" s="74"/>
      <c r="P494" s="70">
        <f t="shared" si="221"/>
        <v>-486.596</v>
      </c>
      <c r="Q494" s="70">
        <f t="shared" si="220"/>
        <v>15.315108354391608</v>
      </c>
      <c r="R494" s="71" t="e">
        <f>#REF!-F494</f>
        <v>#REF!</v>
      </c>
      <c r="S494" s="71" t="e">
        <f>#REF!/F494*100</f>
        <v>#REF!</v>
      </c>
      <c r="T494" s="70" t="e">
        <f>L494-#REF!</f>
        <v>#REF!</v>
      </c>
      <c r="U494" s="70" t="e">
        <f>+L494/#REF!*100</f>
        <v>#REF!</v>
      </c>
      <c r="V494" s="70">
        <f t="shared" si="218"/>
        <v>25000</v>
      </c>
      <c r="W494" s="70" t="e">
        <f t="shared" si="219"/>
        <v>#DIV/0!</v>
      </c>
      <c r="X494" s="113"/>
    </row>
    <row r="495" spans="1:24" outlineLevel="1">
      <c r="A495" s="60"/>
      <c r="B495" s="72" t="s">
        <v>112</v>
      </c>
      <c r="C495" s="73">
        <v>3113</v>
      </c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0">
        <f t="shared" si="221"/>
        <v>0</v>
      </c>
      <c r="Q495" s="70" t="e">
        <f t="shared" si="220"/>
        <v>#DIV/0!</v>
      </c>
      <c r="R495" s="71" t="e">
        <f>#REF!-F495</f>
        <v>#REF!</v>
      </c>
      <c r="S495" s="71" t="e">
        <f>#REF!/F495*100</f>
        <v>#REF!</v>
      </c>
      <c r="T495" s="70" t="e">
        <f>L495-#REF!</f>
        <v>#REF!</v>
      </c>
      <c r="U495" s="70" t="e">
        <f>+L495/#REF!*100</f>
        <v>#REF!</v>
      </c>
      <c r="V495" s="70">
        <f t="shared" si="218"/>
        <v>0</v>
      </c>
      <c r="W495" s="70" t="e">
        <f t="shared" si="219"/>
        <v>#DIV/0!</v>
      </c>
      <c r="X495" s="113"/>
    </row>
    <row r="496" spans="1:24" ht="25.5" outlineLevel="1">
      <c r="A496" s="60"/>
      <c r="B496" s="89" t="s">
        <v>113</v>
      </c>
      <c r="C496" s="73">
        <v>3122</v>
      </c>
      <c r="D496" s="82">
        <v>74255.19</v>
      </c>
      <c r="E496" s="82">
        <v>16328</v>
      </c>
      <c r="F496" s="74">
        <v>74100</v>
      </c>
      <c r="G496" s="74">
        <v>60500</v>
      </c>
      <c r="H496" s="74">
        <v>73905</v>
      </c>
      <c r="I496" s="74">
        <v>60500</v>
      </c>
      <c r="J496" s="74">
        <v>78000</v>
      </c>
      <c r="K496" s="74">
        <v>60500</v>
      </c>
      <c r="L496" s="74">
        <v>88000</v>
      </c>
      <c r="M496" s="74">
        <v>60500</v>
      </c>
      <c r="N496" s="74">
        <v>97500</v>
      </c>
      <c r="O496" s="74">
        <v>60500</v>
      </c>
      <c r="P496" s="70">
        <f t="shared" si="221"/>
        <v>-155.19000000000233</v>
      </c>
      <c r="Q496" s="70">
        <f t="shared" si="220"/>
        <v>99.791004507563713</v>
      </c>
      <c r="R496" s="71" t="e">
        <f>#REF!-F496</f>
        <v>#REF!</v>
      </c>
      <c r="S496" s="71" t="e">
        <f>#REF!/F496*100</f>
        <v>#REF!</v>
      </c>
      <c r="T496" s="70" t="e">
        <f>L496-#REF!</f>
        <v>#REF!</v>
      </c>
      <c r="U496" s="70" t="e">
        <f>+L496/#REF!*100</f>
        <v>#REF!</v>
      </c>
      <c r="V496" s="70">
        <f t="shared" si="218"/>
        <v>9500</v>
      </c>
      <c r="W496" s="70">
        <f t="shared" si="219"/>
        <v>110.79545454545455</v>
      </c>
      <c r="X496" s="113"/>
    </row>
    <row r="497" spans="1:24" ht="25.5" outlineLevel="1">
      <c r="A497" s="60"/>
      <c r="B497" s="89" t="s">
        <v>115</v>
      </c>
      <c r="C497" s="73">
        <v>3314</v>
      </c>
      <c r="D497" s="82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0">
        <f t="shared" si="221"/>
        <v>0</v>
      </c>
      <c r="Q497" s="70" t="e">
        <f t="shared" si="220"/>
        <v>#DIV/0!</v>
      </c>
      <c r="R497" s="71" t="e">
        <f>#REF!-F497</f>
        <v>#REF!</v>
      </c>
      <c r="S497" s="71" t="e">
        <f>#REF!/F497*100</f>
        <v>#REF!</v>
      </c>
      <c r="T497" s="70" t="e">
        <f>L497-#REF!</f>
        <v>#REF!</v>
      </c>
      <c r="U497" s="70" t="e">
        <f>+L497/#REF!*100</f>
        <v>#REF!</v>
      </c>
      <c r="V497" s="70">
        <f t="shared" si="218"/>
        <v>0</v>
      </c>
      <c r="W497" s="70" t="e">
        <f t="shared" si="219"/>
        <v>#DIV/0!</v>
      </c>
      <c r="X497" s="113"/>
    </row>
    <row r="498" spans="1:24" outlineLevel="1">
      <c r="A498" s="60"/>
      <c r="B498" s="72"/>
      <c r="C498" s="73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0">
        <f t="shared" si="221"/>
        <v>0</v>
      </c>
      <c r="Q498" s="70" t="e">
        <f t="shared" si="220"/>
        <v>#DIV/0!</v>
      </c>
      <c r="R498" s="71" t="e">
        <f>#REF!-F498</f>
        <v>#REF!</v>
      </c>
      <c r="S498" s="71" t="e">
        <f>#REF!/F498*100</f>
        <v>#REF!</v>
      </c>
      <c r="T498" s="70" t="e">
        <f>L498-#REF!</f>
        <v>#REF!</v>
      </c>
      <c r="U498" s="70" t="e">
        <f>+L498/#REF!*100</f>
        <v>#REF!</v>
      </c>
      <c r="V498" s="70">
        <f t="shared" si="218"/>
        <v>0</v>
      </c>
      <c r="W498" s="70" t="e">
        <f t="shared" si="219"/>
        <v>#DIV/0!</v>
      </c>
      <c r="X498" s="113"/>
    </row>
    <row r="499" spans="1:24" ht="30" customHeight="1" outlineLevel="1">
      <c r="A499" s="60">
        <v>10</v>
      </c>
      <c r="B499" s="106" t="s">
        <v>142</v>
      </c>
      <c r="C499" s="97" t="s">
        <v>143</v>
      </c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70">
        <f t="shared" si="221"/>
        <v>0</v>
      </c>
      <c r="Q499" s="70" t="e">
        <f t="shared" si="220"/>
        <v>#DIV/0!</v>
      </c>
      <c r="R499" s="71" t="e">
        <f>#REF!-F499</f>
        <v>#REF!</v>
      </c>
      <c r="S499" s="71" t="e">
        <f>#REF!/F499*100</f>
        <v>#REF!</v>
      </c>
      <c r="T499" s="70" t="e">
        <f>L499-#REF!</f>
        <v>#REF!</v>
      </c>
      <c r="U499" s="70" t="e">
        <f>+L499/#REF!*100</f>
        <v>#REF!</v>
      </c>
      <c r="V499" s="70">
        <f t="shared" si="218"/>
        <v>0</v>
      </c>
      <c r="W499" s="70" t="e">
        <f t="shared" si="219"/>
        <v>#DIV/0!</v>
      </c>
      <c r="X499" s="113"/>
    </row>
    <row r="500" spans="1:24" outlineLevel="1">
      <c r="A500" s="60"/>
      <c r="B500" s="107" t="s">
        <v>117</v>
      </c>
      <c r="C500" s="97"/>
      <c r="D500" s="67">
        <f t="shared" ref="D500:J500" si="224">SUM(D501:D507,D512:D529)</f>
        <v>1876.27</v>
      </c>
      <c r="E500" s="67">
        <f t="shared" si="224"/>
        <v>0</v>
      </c>
      <c r="F500" s="67">
        <f t="shared" ref="F500" si="225">SUM(F501:F507,F512:F529)</f>
        <v>1876.3</v>
      </c>
      <c r="G500" s="67">
        <f t="shared" si="224"/>
        <v>0</v>
      </c>
      <c r="H500" s="67">
        <f t="shared" si="224"/>
        <v>1876.3</v>
      </c>
      <c r="I500" s="67">
        <f t="shared" si="224"/>
        <v>0</v>
      </c>
      <c r="J500" s="67">
        <f t="shared" si="224"/>
        <v>2558.1</v>
      </c>
      <c r="K500" s="67">
        <f t="shared" ref="K500:M500" si="226">SUM(K501:K507,K512:K529)</f>
        <v>0</v>
      </c>
      <c r="L500" s="67">
        <f t="shared" ref="L500" si="227">SUM(L501:L507,L512:L529)</f>
        <v>2636.4999999999995</v>
      </c>
      <c r="M500" s="67">
        <f t="shared" si="226"/>
        <v>0</v>
      </c>
      <c r="N500" s="67">
        <f t="shared" ref="N500:O500" si="228">SUM(N501:N507,N512:N529)</f>
        <v>2977.3999999999996</v>
      </c>
      <c r="O500" s="67">
        <f t="shared" si="228"/>
        <v>0</v>
      </c>
      <c r="P500" s="70">
        <f t="shared" si="221"/>
        <v>2.9999999999972715E-2</v>
      </c>
      <c r="Q500" s="70">
        <f t="shared" si="220"/>
        <v>100.00159891700022</v>
      </c>
      <c r="R500" s="71" t="e">
        <f>#REF!-F500</f>
        <v>#REF!</v>
      </c>
      <c r="S500" s="71" t="e">
        <f>#REF!/F500*100</f>
        <v>#REF!</v>
      </c>
      <c r="T500" s="70" t="e">
        <f>L500-#REF!</f>
        <v>#REF!</v>
      </c>
      <c r="U500" s="70" t="e">
        <f>+L500/#REF!*100</f>
        <v>#REF!</v>
      </c>
      <c r="V500" s="70">
        <f t="shared" si="218"/>
        <v>340.90000000000009</v>
      </c>
      <c r="W500" s="70">
        <f t="shared" si="219"/>
        <v>112.93002086098996</v>
      </c>
      <c r="X500" s="113"/>
    </row>
    <row r="501" spans="1:24" outlineLevel="1">
      <c r="A501" s="60"/>
      <c r="B501" s="72" t="s">
        <v>77</v>
      </c>
      <c r="C501" s="73">
        <v>2111</v>
      </c>
      <c r="D501" s="74">
        <v>1482.252</v>
      </c>
      <c r="E501" s="74"/>
      <c r="F501" s="74">
        <v>1482.3</v>
      </c>
      <c r="G501" s="74"/>
      <c r="H501" s="74">
        <v>1482.3</v>
      </c>
      <c r="I501" s="74"/>
      <c r="J501" s="74">
        <f>1482.3*1.4</f>
        <v>2075.2199999999998</v>
      </c>
      <c r="K501" s="74"/>
      <c r="L501" s="74">
        <f>1482.3*1.4</f>
        <v>2075.2199999999998</v>
      </c>
      <c r="M501" s="74"/>
      <c r="N501" s="74">
        <f>1482.3*1.6</f>
        <v>2371.6799999999998</v>
      </c>
      <c r="O501" s="74"/>
      <c r="P501" s="70">
        <f t="shared" si="221"/>
        <v>4.8000000000001819E-2</v>
      </c>
      <c r="Q501" s="70">
        <f t="shared" si="220"/>
        <v>100.00323831575197</v>
      </c>
      <c r="R501" s="71" t="e">
        <f>#REF!-F501</f>
        <v>#REF!</v>
      </c>
      <c r="S501" s="71" t="e">
        <f>#REF!/F501*100</f>
        <v>#REF!</v>
      </c>
      <c r="T501" s="70" t="e">
        <f>L501-#REF!</f>
        <v>#REF!</v>
      </c>
      <c r="U501" s="70" t="e">
        <f>+L501/#REF!*100</f>
        <v>#REF!</v>
      </c>
      <c r="V501" s="70">
        <f t="shared" si="218"/>
        <v>296.46000000000004</v>
      </c>
      <c r="W501" s="70">
        <f t="shared" si="219"/>
        <v>114.28571428571428</v>
      </c>
      <c r="X501" s="113"/>
    </row>
    <row r="502" spans="1:24" outlineLevel="1">
      <c r="A502" s="60"/>
      <c r="B502" s="72" t="s">
        <v>118</v>
      </c>
      <c r="C502" s="73">
        <v>2121</v>
      </c>
      <c r="D502" s="74">
        <v>222.2</v>
      </c>
      <c r="E502" s="74"/>
      <c r="F502" s="100">
        <v>222.2</v>
      </c>
      <c r="G502" s="74"/>
      <c r="H502" s="100">
        <v>222.2</v>
      </c>
      <c r="I502" s="74"/>
      <c r="J502" s="100">
        <f>222.2*1.4</f>
        <v>311.08</v>
      </c>
      <c r="K502" s="74"/>
      <c r="L502" s="100">
        <f>222.2*1.4</f>
        <v>311.08</v>
      </c>
      <c r="M502" s="74"/>
      <c r="N502" s="100">
        <f>222.2*1.6</f>
        <v>355.52</v>
      </c>
      <c r="O502" s="74"/>
      <c r="P502" s="70">
        <f t="shared" si="221"/>
        <v>0</v>
      </c>
      <c r="Q502" s="70">
        <f t="shared" si="220"/>
        <v>100</v>
      </c>
      <c r="R502" s="71" t="e">
        <f>#REF!-F502</f>
        <v>#REF!</v>
      </c>
      <c r="S502" s="71" t="e">
        <f>#REF!/F502*100</f>
        <v>#REF!</v>
      </c>
      <c r="T502" s="70" t="e">
        <f>L502-#REF!</f>
        <v>#REF!</v>
      </c>
      <c r="U502" s="70" t="e">
        <f>+L502/#REF!*100</f>
        <v>#REF!</v>
      </c>
      <c r="V502" s="70">
        <f t="shared" si="218"/>
        <v>44.44</v>
      </c>
      <c r="W502" s="70">
        <f t="shared" si="219"/>
        <v>114.28571428571428</v>
      </c>
      <c r="X502" s="113"/>
    </row>
    <row r="503" spans="1:24" outlineLevel="1">
      <c r="A503" s="60"/>
      <c r="B503" s="101" t="s">
        <v>79</v>
      </c>
      <c r="C503" s="73">
        <v>2211</v>
      </c>
      <c r="D503" s="74"/>
      <c r="E503" s="74"/>
      <c r="F503" s="100">
        <v>66.8</v>
      </c>
      <c r="G503" s="74"/>
      <c r="H503" s="100">
        <v>66.8</v>
      </c>
      <c r="I503" s="74"/>
      <c r="J503" s="100">
        <v>66.8</v>
      </c>
      <c r="K503" s="74"/>
      <c r="L503" s="100">
        <v>86.2</v>
      </c>
      <c r="M503" s="74"/>
      <c r="N503" s="100">
        <v>86.2</v>
      </c>
      <c r="O503" s="74"/>
      <c r="P503" s="70">
        <f t="shared" si="221"/>
        <v>66.8</v>
      </c>
      <c r="Q503" s="70" t="e">
        <f t="shared" si="220"/>
        <v>#DIV/0!</v>
      </c>
      <c r="R503" s="71" t="e">
        <f>#REF!-F503</f>
        <v>#REF!</v>
      </c>
      <c r="S503" s="71" t="e">
        <f>#REF!/F503*100</f>
        <v>#REF!</v>
      </c>
      <c r="T503" s="70" t="e">
        <f>L503-#REF!</f>
        <v>#REF!</v>
      </c>
      <c r="U503" s="70" t="e">
        <f>+L503/#REF!*100</f>
        <v>#REF!</v>
      </c>
      <c r="V503" s="70">
        <f t="shared" si="218"/>
        <v>0</v>
      </c>
      <c r="W503" s="70">
        <f t="shared" si="219"/>
        <v>100</v>
      </c>
      <c r="X503" s="113"/>
    </row>
    <row r="504" spans="1:24" outlineLevel="1">
      <c r="A504" s="60"/>
      <c r="B504" s="76" t="s">
        <v>80</v>
      </c>
      <c r="C504" s="73">
        <v>2212</v>
      </c>
      <c r="D504" s="74">
        <v>23.3</v>
      </c>
      <c r="E504" s="74"/>
      <c r="F504" s="100">
        <v>23.3</v>
      </c>
      <c r="G504" s="74"/>
      <c r="H504" s="100">
        <v>23.3</v>
      </c>
      <c r="I504" s="74"/>
      <c r="J504" s="100">
        <v>23.3</v>
      </c>
      <c r="K504" s="74"/>
      <c r="L504" s="100">
        <v>23.3</v>
      </c>
      <c r="M504" s="74"/>
      <c r="N504" s="100">
        <v>23.3</v>
      </c>
      <c r="O504" s="74"/>
      <c r="P504" s="70">
        <f t="shared" si="221"/>
        <v>0</v>
      </c>
      <c r="Q504" s="70">
        <f t="shared" si="220"/>
        <v>100</v>
      </c>
      <c r="R504" s="71" t="e">
        <f>#REF!-F504</f>
        <v>#REF!</v>
      </c>
      <c r="S504" s="71" t="e">
        <f>#REF!/F504*100</f>
        <v>#REF!</v>
      </c>
      <c r="T504" s="70" t="e">
        <f>L504-#REF!</f>
        <v>#REF!</v>
      </c>
      <c r="U504" s="70" t="e">
        <f>+L504/#REF!*100</f>
        <v>#REF!</v>
      </c>
      <c r="V504" s="70">
        <f t="shared" si="218"/>
        <v>0</v>
      </c>
      <c r="W504" s="70">
        <f t="shared" si="219"/>
        <v>100</v>
      </c>
      <c r="X504" s="113"/>
    </row>
    <row r="505" spans="1:24" outlineLevel="1">
      <c r="A505" s="60"/>
      <c r="B505" s="72" t="s">
        <v>81</v>
      </c>
      <c r="C505" s="73">
        <v>2213</v>
      </c>
      <c r="D505" s="74"/>
      <c r="E505" s="74"/>
      <c r="F505" s="100"/>
      <c r="G505" s="74"/>
      <c r="H505" s="100"/>
      <c r="I505" s="74"/>
      <c r="J505" s="100"/>
      <c r="K505" s="74"/>
      <c r="L505" s="100"/>
      <c r="M505" s="74"/>
      <c r="N505" s="100"/>
      <c r="O505" s="74"/>
      <c r="P505" s="70">
        <f t="shared" si="221"/>
        <v>0</v>
      </c>
      <c r="Q505" s="70" t="e">
        <f t="shared" si="220"/>
        <v>#DIV/0!</v>
      </c>
      <c r="R505" s="71" t="e">
        <f>#REF!-F505</f>
        <v>#REF!</v>
      </c>
      <c r="S505" s="71" t="e">
        <f>#REF!/F505*100</f>
        <v>#REF!</v>
      </c>
      <c r="T505" s="70" t="e">
        <f>L505-#REF!</f>
        <v>#REF!</v>
      </c>
      <c r="U505" s="70" t="e">
        <f>+L505/#REF!*100</f>
        <v>#REF!</v>
      </c>
      <c r="V505" s="70">
        <f t="shared" si="218"/>
        <v>0</v>
      </c>
      <c r="W505" s="70" t="e">
        <f t="shared" si="219"/>
        <v>#DIV/0!</v>
      </c>
      <c r="X505" s="113"/>
    </row>
    <row r="506" spans="1:24" outlineLevel="1">
      <c r="A506" s="60"/>
      <c r="B506" s="72" t="s">
        <v>82</v>
      </c>
      <c r="C506" s="73">
        <v>2214</v>
      </c>
      <c r="D506" s="74">
        <v>99</v>
      </c>
      <c r="E506" s="74"/>
      <c r="F506" s="100">
        <v>51</v>
      </c>
      <c r="G506" s="74"/>
      <c r="H506" s="100">
        <v>51</v>
      </c>
      <c r="I506" s="74"/>
      <c r="J506" s="100">
        <v>51</v>
      </c>
      <c r="K506" s="74"/>
      <c r="L506" s="100">
        <v>110</v>
      </c>
      <c r="M506" s="74"/>
      <c r="N506" s="100">
        <v>110</v>
      </c>
      <c r="O506" s="74"/>
      <c r="P506" s="70">
        <f t="shared" si="221"/>
        <v>-48</v>
      </c>
      <c r="Q506" s="70">
        <f t="shared" si="220"/>
        <v>51.515151515151516</v>
      </c>
      <c r="R506" s="71" t="e">
        <f>#REF!-F506</f>
        <v>#REF!</v>
      </c>
      <c r="S506" s="71" t="e">
        <f>#REF!/F506*100</f>
        <v>#REF!</v>
      </c>
      <c r="T506" s="70" t="e">
        <f>L506-#REF!</f>
        <v>#REF!</v>
      </c>
      <c r="U506" s="70" t="e">
        <f>+L506/#REF!*100</f>
        <v>#REF!</v>
      </c>
      <c r="V506" s="70">
        <f t="shared" si="218"/>
        <v>0</v>
      </c>
      <c r="W506" s="70">
        <f t="shared" si="219"/>
        <v>100</v>
      </c>
      <c r="X506" s="113"/>
    </row>
    <row r="507" spans="1:24" outlineLevel="1">
      <c r="A507" s="60"/>
      <c r="B507" s="83" t="s">
        <v>83</v>
      </c>
      <c r="C507" s="78">
        <v>2215</v>
      </c>
      <c r="D507" s="79">
        <f t="shared" ref="D507:G507" si="229">D508+D509+D510+D511</f>
        <v>39.817999999999998</v>
      </c>
      <c r="E507" s="79">
        <f t="shared" si="229"/>
        <v>0</v>
      </c>
      <c r="F507" s="79">
        <f>F508+F509+F510+F511</f>
        <v>18</v>
      </c>
      <c r="G507" s="79">
        <f t="shared" si="229"/>
        <v>0</v>
      </c>
      <c r="H507" s="79">
        <f>H508+H509+H510+H511</f>
        <v>18</v>
      </c>
      <c r="I507" s="79">
        <f>I508+I509+I510+I511</f>
        <v>0</v>
      </c>
      <c r="J507" s="79">
        <f>J508+J509+J510+J511</f>
        <v>18</v>
      </c>
      <c r="K507" s="79">
        <f t="shared" ref="K507:M507" si="230">K508+K509+K510+K511</f>
        <v>0</v>
      </c>
      <c r="L507" s="79">
        <f t="shared" ref="L507" si="231">L508+L509+L510+L511</f>
        <v>18</v>
      </c>
      <c r="M507" s="79">
        <f t="shared" si="230"/>
        <v>0</v>
      </c>
      <c r="N507" s="79">
        <f t="shared" ref="N507:O507" si="232">N508+N509+N510+N511</f>
        <v>18</v>
      </c>
      <c r="O507" s="79">
        <f t="shared" si="232"/>
        <v>0</v>
      </c>
      <c r="P507" s="70">
        <f t="shared" si="221"/>
        <v>-21.817999999999998</v>
      </c>
      <c r="Q507" s="70">
        <f t="shared" si="220"/>
        <v>45.20568587071174</v>
      </c>
      <c r="R507" s="71" t="e">
        <f>#REF!-F507</f>
        <v>#REF!</v>
      </c>
      <c r="S507" s="71" t="e">
        <f>#REF!/F507*100</f>
        <v>#REF!</v>
      </c>
      <c r="T507" s="70" t="e">
        <f>L507-#REF!</f>
        <v>#REF!</v>
      </c>
      <c r="U507" s="70" t="e">
        <f>+L507/#REF!*100</f>
        <v>#REF!</v>
      </c>
      <c r="V507" s="70">
        <f t="shared" si="218"/>
        <v>0</v>
      </c>
      <c r="W507" s="70">
        <f t="shared" si="219"/>
        <v>100</v>
      </c>
      <c r="X507" s="113"/>
    </row>
    <row r="508" spans="1:24" outlineLevel="1">
      <c r="A508" s="60"/>
      <c r="B508" s="80" t="s">
        <v>119</v>
      </c>
      <c r="C508" s="73">
        <v>22151</v>
      </c>
      <c r="D508" s="74"/>
      <c r="E508" s="74"/>
      <c r="F508" s="74"/>
      <c r="G508" s="74"/>
      <c r="H508" s="74"/>
      <c r="I508" s="74"/>
      <c r="J508" s="74"/>
      <c r="K508" s="74"/>
      <c r="L508" s="74">
        <f>1.8+4.3</f>
        <v>6.1</v>
      </c>
      <c r="M508" s="74"/>
      <c r="N508" s="74">
        <f>1.8+4.3</f>
        <v>6.1</v>
      </c>
      <c r="O508" s="74"/>
      <c r="P508" s="70">
        <f t="shared" si="221"/>
        <v>0</v>
      </c>
      <c r="Q508" s="70" t="e">
        <f t="shared" si="220"/>
        <v>#DIV/0!</v>
      </c>
      <c r="R508" s="71" t="e">
        <f>#REF!-F508</f>
        <v>#REF!</v>
      </c>
      <c r="S508" s="71" t="e">
        <f>#REF!/F508*100</f>
        <v>#REF!</v>
      </c>
      <c r="T508" s="70" t="e">
        <f>L508-#REF!</f>
        <v>#REF!</v>
      </c>
      <c r="U508" s="70" t="e">
        <f>+L508/#REF!*100</f>
        <v>#REF!</v>
      </c>
      <c r="V508" s="70">
        <f t="shared" ref="V508:V571" si="233">N508-L508</f>
        <v>0</v>
      </c>
      <c r="W508" s="70">
        <f t="shared" ref="W508:W571" si="234">+N508/L508*100</f>
        <v>100</v>
      </c>
      <c r="X508" s="113"/>
    </row>
    <row r="509" spans="1:24" outlineLevel="1">
      <c r="A509" s="60"/>
      <c r="B509" s="80" t="s">
        <v>120</v>
      </c>
      <c r="C509" s="73">
        <v>22152</v>
      </c>
      <c r="D509" s="74"/>
      <c r="E509" s="74"/>
      <c r="F509" s="100"/>
      <c r="G509" s="74"/>
      <c r="H509" s="100"/>
      <c r="I509" s="74"/>
      <c r="J509" s="100"/>
      <c r="K509" s="74"/>
      <c r="L509" s="100"/>
      <c r="M509" s="74"/>
      <c r="N509" s="100"/>
      <c r="O509" s="74"/>
      <c r="P509" s="70">
        <f t="shared" si="221"/>
        <v>0</v>
      </c>
      <c r="Q509" s="70" t="e">
        <f t="shared" ref="Q509:Q572" si="235">+F509/D509*100</f>
        <v>#DIV/0!</v>
      </c>
      <c r="R509" s="71" t="e">
        <f>#REF!-F509</f>
        <v>#REF!</v>
      </c>
      <c r="S509" s="71" t="e">
        <f>#REF!/F509*100</f>
        <v>#REF!</v>
      </c>
      <c r="T509" s="70" t="e">
        <f>L509-#REF!</f>
        <v>#REF!</v>
      </c>
      <c r="U509" s="70" t="e">
        <f>+L509/#REF!*100</f>
        <v>#REF!</v>
      </c>
      <c r="V509" s="70">
        <f t="shared" si="233"/>
        <v>0</v>
      </c>
      <c r="W509" s="70" t="e">
        <f t="shared" si="234"/>
        <v>#DIV/0!</v>
      </c>
      <c r="X509" s="113"/>
    </row>
    <row r="510" spans="1:24" outlineLevel="1">
      <c r="A510" s="60"/>
      <c r="B510" s="80" t="s">
        <v>86</v>
      </c>
      <c r="C510" s="73">
        <v>22153</v>
      </c>
      <c r="D510" s="74"/>
      <c r="E510" s="74"/>
      <c r="F510" s="100"/>
      <c r="G510" s="74"/>
      <c r="H510" s="100"/>
      <c r="I510" s="74"/>
      <c r="J510" s="100"/>
      <c r="K510" s="74"/>
      <c r="L510" s="100"/>
      <c r="M510" s="74"/>
      <c r="N510" s="100"/>
      <c r="O510" s="74"/>
      <c r="P510" s="70">
        <f t="shared" ref="P510:P573" si="236">F510-D510</f>
        <v>0</v>
      </c>
      <c r="Q510" s="70" t="e">
        <f t="shared" si="235"/>
        <v>#DIV/0!</v>
      </c>
      <c r="R510" s="71" t="e">
        <f>#REF!-F510</f>
        <v>#REF!</v>
      </c>
      <c r="S510" s="71" t="e">
        <f>#REF!/F510*100</f>
        <v>#REF!</v>
      </c>
      <c r="T510" s="70" t="e">
        <f>L510-#REF!</f>
        <v>#REF!</v>
      </c>
      <c r="U510" s="70" t="e">
        <f>+L510/#REF!*100</f>
        <v>#REF!</v>
      </c>
      <c r="V510" s="70">
        <f t="shared" si="233"/>
        <v>0</v>
      </c>
      <c r="W510" s="70" t="e">
        <f t="shared" si="234"/>
        <v>#DIV/0!</v>
      </c>
      <c r="X510" s="113"/>
    </row>
    <row r="511" spans="1:24" outlineLevel="1">
      <c r="A511" s="60"/>
      <c r="B511" s="80" t="s">
        <v>121</v>
      </c>
      <c r="C511" s="73">
        <v>22154</v>
      </c>
      <c r="D511" s="74">
        <v>39.817999999999998</v>
      </c>
      <c r="E511" s="74"/>
      <c r="F511" s="100">
        <v>18</v>
      </c>
      <c r="G511" s="74"/>
      <c r="H511" s="100">
        <v>18</v>
      </c>
      <c r="I511" s="74"/>
      <c r="J511" s="100">
        <v>18</v>
      </c>
      <c r="K511" s="74"/>
      <c r="L511" s="100">
        <f>4.8+5+2.1</f>
        <v>11.9</v>
      </c>
      <c r="M511" s="74"/>
      <c r="N511" s="100">
        <f>4.8+5+2.1</f>
        <v>11.9</v>
      </c>
      <c r="O511" s="74"/>
      <c r="P511" s="70">
        <f t="shared" si="236"/>
        <v>-21.817999999999998</v>
      </c>
      <c r="Q511" s="70">
        <f t="shared" si="235"/>
        <v>45.20568587071174</v>
      </c>
      <c r="R511" s="71" t="e">
        <f>#REF!-F511</f>
        <v>#REF!</v>
      </c>
      <c r="S511" s="71" t="e">
        <f>#REF!/F511*100</f>
        <v>#REF!</v>
      </c>
      <c r="T511" s="70" t="e">
        <f>L511-#REF!</f>
        <v>#REF!</v>
      </c>
      <c r="U511" s="70" t="e">
        <f>+L511/#REF!*100</f>
        <v>#REF!</v>
      </c>
      <c r="V511" s="70">
        <f t="shared" si="233"/>
        <v>0</v>
      </c>
      <c r="W511" s="70">
        <f t="shared" si="234"/>
        <v>100</v>
      </c>
      <c r="X511" s="113"/>
    </row>
    <row r="512" spans="1:24" outlineLevel="1">
      <c r="A512" s="60"/>
      <c r="B512" s="76" t="s">
        <v>88</v>
      </c>
      <c r="C512" s="73">
        <v>2217</v>
      </c>
      <c r="D512" s="74"/>
      <c r="E512" s="74"/>
      <c r="F512" s="100"/>
      <c r="G512" s="74"/>
      <c r="H512" s="100"/>
      <c r="I512" s="74"/>
      <c r="J512" s="100"/>
      <c r="K512" s="74"/>
      <c r="L512" s="100"/>
      <c r="M512" s="74"/>
      <c r="N512" s="100"/>
      <c r="O512" s="74"/>
      <c r="P512" s="70">
        <f t="shared" si="236"/>
        <v>0</v>
      </c>
      <c r="Q512" s="70" t="e">
        <f t="shared" si="235"/>
        <v>#DIV/0!</v>
      </c>
      <c r="R512" s="71" t="e">
        <f>#REF!-F512</f>
        <v>#REF!</v>
      </c>
      <c r="S512" s="71" t="e">
        <f>#REF!/F512*100</f>
        <v>#REF!</v>
      </c>
      <c r="T512" s="70" t="e">
        <f>L512-#REF!</f>
        <v>#REF!</v>
      </c>
      <c r="U512" s="70" t="e">
        <f>+L512/#REF!*100</f>
        <v>#REF!</v>
      </c>
      <c r="V512" s="70">
        <f t="shared" si="233"/>
        <v>0</v>
      </c>
      <c r="W512" s="70" t="e">
        <f t="shared" si="234"/>
        <v>#DIV/0!</v>
      </c>
      <c r="X512" s="113"/>
    </row>
    <row r="513" spans="1:24" outlineLevel="1">
      <c r="A513" s="60"/>
      <c r="B513" s="72" t="s">
        <v>89</v>
      </c>
      <c r="C513" s="73">
        <v>2218</v>
      </c>
      <c r="D513" s="74"/>
      <c r="E513" s="74"/>
      <c r="F513" s="100"/>
      <c r="G513" s="74"/>
      <c r="H513" s="100"/>
      <c r="I513" s="74"/>
      <c r="J513" s="100"/>
      <c r="K513" s="74"/>
      <c r="L513" s="100"/>
      <c r="M513" s="74"/>
      <c r="N513" s="100"/>
      <c r="O513" s="74"/>
      <c r="P513" s="70">
        <f t="shared" si="236"/>
        <v>0</v>
      </c>
      <c r="Q513" s="70" t="e">
        <f t="shared" si="235"/>
        <v>#DIV/0!</v>
      </c>
      <c r="R513" s="71" t="e">
        <f>#REF!-F513</f>
        <v>#REF!</v>
      </c>
      <c r="S513" s="71" t="e">
        <f>#REF!/F513*100</f>
        <v>#REF!</v>
      </c>
      <c r="T513" s="70" t="e">
        <f>L513-#REF!</f>
        <v>#REF!</v>
      </c>
      <c r="U513" s="70" t="e">
        <f>+L513/#REF!*100</f>
        <v>#REF!</v>
      </c>
      <c r="V513" s="70">
        <f t="shared" si="233"/>
        <v>0</v>
      </c>
      <c r="W513" s="70" t="e">
        <f t="shared" si="234"/>
        <v>#DIV/0!</v>
      </c>
      <c r="X513" s="113"/>
    </row>
    <row r="514" spans="1:24" outlineLevel="1">
      <c r="A514" s="60"/>
      <c r="B514" s="72" t="s">
        <v>122</v>
      </c>
      <c r="C514" s="73">
        <v>2221</v>
      </c>
      <c r="D514" s="74"/>
      <c r="E514" s="74"/>
      <c r="F514" s="100"/>
      <c r="G514" s="74"/>
      <c r="H514" s="100"/>
      <c r="I514" s="74"/>
      <c r="J514" s="100"/>
      <c r="K514" s="74"/>
      <c r="L514" s="100"/>
      <c r="M514" s="74"/>
      <c r="N514" s="100"/>
      <c r="O514" s="74"/>
      <c r="P514" s="70">
        <f t="shared" si="236"/>
        <v>0</v>
      </c>
      <c r="Q514" s="70" t="e">
        <f t="shared" si="235"/>
        <v>#DIV/0!</v>
      </c>
      <c r="R514" s="71" t="e">
        <f>#REF!-F514</f>
        <v>#REF!</v>
      </c>
      <c r="S514" s="71" t="e">
        <f>#REF!/F514*100</f>
        <v>#REF!</v>
      </c>
      <c r="T514" s="70" t="e">
        <f>L514-#REF!</f>
        <v>#REF!</v>
      </c>
      <c r="U514" s="70" t="e">
        <f>+L514/#REF!*100</f>
        <v>#REF!</v>
      </c>
      <c r="V514" s="70">
        <f t="shared" si="233"/>
        <v>0</v>
      </c>
      <c r="W514" s="70" t="e">
        <f t="shared" si="234"/>
        <v>#DIV/0!</v>
      </c>
      <c r="X514" s="113"/>
    </row>
    <row r="515" spans="1:24" ht="25.5" outlineLevel="1">
      <c r="A515" s="60"/>
      <c r="B515" s="81" t="s">
        <v>91</v>
      </c>
      <c r="C515" s="73">
        <v>2222</v>
      </c>
      <c r="D515" s="74">
        <v>9.6999999999999993</v>
      </c>
      <c r="E515" s="74"/>
      <c r="F515" s="100">
        <v>12.7</v>
      </c>
      <c r="G515" s="74"/>
      <c r="H515" s="100">
        <v>12.7</v>
      </c>
      <c r="I515" s="74"/>
      <c r="J515" s="100">
        <v>12.7</v>
      </c>
      <c r="K515" s="74"/>
      <c r="L515" s="100">
        <v>12.7</v>
      </c>
      <c r="M515" s="74"/>
      <c r="N515" s="100">
        <v>12.7</v>
      </c>
      <c r="O515" s="74"/>
      <c r="P515" s="70">
        <f t="shared" si="236"/>
        <v>3</v>
      </c>
      <c r="Q515" s="70">
        <f t="shared" si="235"/>
        <v>130.9278350515464</v>
      </c>
      <c r="R515" s="71" t="e">
        <f>#REF!-F515</f>
        <v>#REF!</v>
      </c>
      <c r="S515" s="71" t="e">
        <f>#REF!/F515*100</f>
        <v>#REF!</v>
      </c>
      <c r="T515" s="70" t="e">
        <f>L515-#REF!</f>
        <v>#REF!</v>
      </c>
      <c r="U515" s="70" t="e">
        <f>+L515/#REF!*100</f>
        <v>#REF!</v>
      </c>
      <c r="V515" s="70">
        <f t="shared" si="233"/>
        <v>0</v>
      </c>
      <c r="W515" s="70">
        <f t="shared" si="234"/>
        <v>100</v>
      </c>
      <c r="X515" s="113"/>
    </row>
    <row r="516" spans="1:24" outlineLevel="1">
      <c r="A516" s="60"/>
      <c r="B516" s="81" t="s">
        <v>92</v>
      </c>
      <c r="C516" s="73">
        <v>2223</v>
      </c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0">
        <f t="shared" si="236"/>
        <v>0</v>
      </c>
      <c r="Q516" s="70" t="e">
        <f t="shared" si="235"/>
        <v>#DIV/0!</v>
      </c>
      <c r="R516" s="71" t="e">
        <f>#REF!-F516</f>
        <v>#REF!</v>
      </c>
      <c r="S516" s="71" t="e">
        <f>#REF!/F516*100</f>
        <v>#REF!</v>
      </c>
      <c r="T516" s="70" t="e">
        <f>L516-#REF!</f>
        <v>#REF!</v>
      </c>
      <c r="U516" s="70" t="e">
        <f>+L516/#REF!*100</f>
        <v>#REF!</v>
      </c>
      <c r="V516" s="70">
        <f t="shared" si="233"/>
        <v>0</v>
      </c>
      <c r="W516" s="70" t="e">
        <f t="shared" si="234"/>
        <v>#DIV/0!</v>
      </c>
      <c r="X516" s="113"/>
    </row>
    <row r="517" spans="1:24" outlineLevel="1">
      <c r="A517" s="60"/>
      <c r="B517" s="81" t="s">
        <v>128</v>
      </c>
      <c r="C517" s="73">
        <v>2224</v>
      </c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0">
        <f t="shared" si="236"/>
        <v>0</v>
      </c>
      <c r="Q517" s="70" t="e">
        <f t="shared" si="235"/>
        <v>#DIV/0!</v>
      </c>
      <c r="R517" s="71" t="e">
        <f>#REF!-F517</f>
        <v>#REF!</v>
      </c>
      <c r="S517" s="71" t="e">
        <f>#REF!/F517*100</f>
        <v>#REF!</v>
      </c>
      <c r="T517" s="70" t="e">
        <f>L517-#REF!</f>
        <v>#REF!</v>
      </c>
      <c r="U517" s="70" t="e">
        <f>+L517/#REF!*100</f>
        <v>#REF!</v>
      </c>
      <c r="V517" s="70">
        <f t="shared" si="233"/>
        <v>0</v>
      </c>
      <c r="W517" s="70" t="e">
        <f t="shared" si="234"/>
        <v>#DIV/0!</v>
      </c>
      <c r="X517" s="113"/>
    </row>
    <row r="518" spans="1:24" outlineLevel="1">
      <c r="A518" s="60"/>
      <c r="B518" s="81" t="s">
        <v>123</v>
      </c>
      <c r="C518" s="73">
        <v>2225</v>
      </c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0">
        <f t="shared" si="236"/>
        <v>0</v>
      </c>
      <c r="Q518" s="70" t="e">
        <f t="shared" si="235"/>
        <v>#DIV/0!</v>
      </c>
      <c r="R518" s="71" t="e">
        <f>#REF!-F518</f>
        <v>#REF!</v>
      </c>
      <c r="S518" s="71" t="e">
        <f>#REF!/F518*100</f>
        <v>#REF!</v>
      </c>
      <c r="T518" s="70" t="e">
        <f>L518-#REF!</f>
        <v>#REF!</v>
      </c>
      <c r="U518" s="70" t="e">
        <f>+L518/#REF!*100</f>
        <v>#REF!</v>
      </c>
      <c r="V518" s="70">
        <f t="shared" si="233"/>
        <v>0</v>
      </c>
      <c r="W518" s="70" t="e">
        <f t="shared" si="234"/>
        <v>#DIV/0!</v>
      </c>
      <c r="X518" s="113"/>
    </row>
    <row r="519" spans="1:24" outlineLevel="1">
      <c r="A519" s="60"/>
      <c r="B519" s="83" t="s">
        <v>95</v>
      </c>
      <c r="C519" s="78">
        <v>2231</v>
      </c>
      <c r="D519" s="74"/>
      <c r="E519" s="79"/>
      <c r="F519" s="79">
        <v>0</v>
      </c>
      <c r="G519" s="79"/>
      <c r="H519" s="79">
        <v>0</v>
      </c>
      <c r="I519" s="79"/>
      <c r="J519" s="79">
        <v>0</v>
      </c>
      <c r="K519" s="79"/>
      <c r="L519" s="79">
        <v>0</v>
      </c>
      <c r="M519" s="79"/>
      <c r="N519" s="79">
        <v>0</v>
      </c>
      <c r="O519" s="79"/>
      <c r="P519" s="70">
        <f t="shared" si="236"/>
        <v>0</v>
      </c>
      <c r="Q519" s="70" t="e">
        <f t="shared" si="235"/>
        <v>#DIV/0!</v>
      </c>
      <c r="R519" s="71" t="e">
        <f>#REF!-F519</f>
        <v>#REF!</v>
      </c>
      <c r="S519" s="71" t="e">
        <f>#REF!/F519*100</f>
        <v>#REF!</v>
      </c>
      <c r="T519" s="70" t="e">
        <f>L519-#REF!</f>
        <v>#REF!</v>
      </c>
      <c r="U519" s="70" t="e">
        <f>+L519/#REF!*100</f>
        <v>#REF!</v>
      </c>
      <c r="V519" s="70">
        <f t="shared" si="233"/>
        <v>0</v>
      </c>
      <c r="W519" s="70" t="e">
        <f t="shared" si="234"/>
        <v>#DIV/0!</v>
      </c>
      <c r="X519" s="113"/>
    </row>
    <row r="520" spans="1:24" ht="13.5" hidden="1" customHeight="1" outlineLevel="1">
      <c r="A520" s="60"/>
      <c r="B520" s="81" t="s">
        <v>96</v>
      </c>
      <c r="C520" s="73">
        <v>22311100</v>
      </c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0">
        <f t="shared" si="236"/>
        <v>0</v>
      </c>
      <c r="Q520" s="70" t="e">
        <f t="shared" si="235"/>
        <v>#DIV/0!</v>
      </c>
      <c r="R520" s="71" t="e">
        <f>#REF!-F520</f>
        <v>#REF!</v>
      </c>
      <c r="S520" s="71" t="e">
        <f>#REF!/F520*100</f>
        <v>#REF!</v>
      </c>
      <c r="T520" s="70" t="e">
        <f>L520-#REF!</f>
        <v>#REF!</v>
      </c>
      <c r="U520" s="70" t="e">
        <f>+L520/#REF!*100</f>
        <v>#REF!</v>
      </c>
      <c r="V520" s="70">
        <f t="shared" si="233"/>
        <v>0</v>
      </c>
      <c r="W520" s="70" t="e">
        <f t="shared" si="234"/>
        <v>#DIV/0!</v>
      </c>
      <c r="X520" s="113"/>
    </row>
    <row r="521" spans="1:24" ht="13.5" hidden="1" customHeight="1" outlineLevel="1">
      <c r="A521" s="60"/>
      <c r="B521" s="81" t="s">
        <v>97</v>
      </c>
      <c r="C521" s="73">
        <v>22311200</v>
      </c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0">
        <f t="shared" si="236"/>
        <v>0</v>
      </c>
      <c r="Q521" s="70" t="e">
        <f t="shared" si="235"/>
        <v>#DIV/0!</v>
      </c>
      <c r="R521" s="71" t="e">
        <f>#REF!-F521</f>
        <v>#REF!</v>
      </c>
      <c r="S521" s="71" t="e">
        <f>#REF!/F521*100</f>
        <v>#REF!</v>
      </c>
      <c r="T521" s="70" t="e">
        <f>L521-#REF!</f>
        <v>#REF!</v>
      </c>
      <c r="U521" s="70" t="e">
        <f>+L521/#REF!*100</f>
        <v>#REF!</v>
      </c>
      <c r="V521" s="70">
        <f t="shared" si="233"/>
        <v>0</v>
      </c>
      <c r="W521" s="70" t="e">
        <f t="shared" si="234"/>
        <v>#DIV/0!</v>
      </c>
      <c r="X521" s="113"/>
    </row>
    <row r="522" spans="1:24" ht="13.5" hidden="1" customHeight="1" outlineLevel="1">
      <c r="A522" s="60"/>
      <c r="B522" s="81" t="s">
        <v>98</v>
      </c>
      <c r="C522" s="73">
        <v>22311300</v>
      </c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0">
        <f t="shared" si="236"/>
        <v>0</v>
      </c>
      <c r="Q522" s="70" t="e">
        <f t="shared" si="235"/>
        <v>#DIV/0!</v>
      </c>
      <c r="R522" s="71" t="e">
        <f>#REF!-F522</f>
        <v>#REF!</v>
      </c>
      <c r="S522" s="71" t="e">
        <f>#REF!/F522*100</f>
        <v>#REF!</v>
      </c>
      <c r="T522" s="70" t="e">
        <f>L522-#REF!</f>
        <v>#REF!</v>
      </c>
      <c r="U522" s="70" t="e">
        <f>+L522/#REF!*100</f>
        <v>#REF!</v>
      </c>
      <c r="V522" s="70">
        <f t="shared" si="233"/>
        <v>0</v>
      </c>
      <c r="W522" s="70" t="e">
        <f t="shared" si="234"/>
        <v>#DIV/0!</v>
      </c>
      <c r="X522" s="113"/>
    </row>
    <row r="523" spans="1:24" ht="13.5" hidden="1" customHeight="1" outlineLevel="1">
      <c r="A523" s="60"/>
      <c r="B523" s="81" t="s">
        <v>99</v>
      </c>
      <c r="C523" s="73">
        <v>22311400</v>
      </c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0">
        <f t="shared" si="236"/>
        <v>0</v>
      </c>
      <c r="Q523" s="70" t="e">
        <f t="shared" si="235"/>
        <v>#DIV/0!</v>
      </c>
      <c r="R523" s="71" t="e">
        <f>#REF!-F523</f>
        <v>#REF!</v>
      </c>
      <c r="S523" s="71" t="e">
        <f>#REF!/F523*100</f>
        <v>#REF!</v>
      </c>
      <c r="T523" s="70" t="e">
        <f>L523-#REF!</f>
        <v>#REF!</v>
      </c>
      <c r="U523" s="70" t="e">
        <f>+L523/#REF!*100</f>
        <v>#REF!</v>
      </c>
      <c r="V523" s="70">
        <f t="shared" si="233"/>
        <v>0</v>
      </c>
      <c r="W523" s="70" t="e">
        <f t="shared" si="234"/>
        <v>#DIV/0!</v>
      </c>
      <c r="X523" s="113"/>
    </row>
    <row r="524" spans="1:24" ht="13.5" hidden="1" customHeight="1" outlineLevel="1">
      <c r="A524" s="60"/>
      <c r="B524" s="81" t="s">
        <v>100</v>
      </c>
      <c r="C524" s="73">
        <v>2235</v>
      </c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0">
        <f t="shared" si="236"/>
        <v>0</v>
      </c>
      <c r="Q524" s="70" t="e">
        <f t="shared" si="235"/>
        <v>#DIV/0!</v>
      </c>
      <c r="R524" s="71" t="e">
        <f>#REF!-F524</f>
        <v>#REF!</v>
      </c>
      <c r="S524" s="71" t="e">
        <f>#REF!/F524*100</f>
        <v>#REF!</v>
      </c>
      <c r="T524" s="70" t="e">
        <f>L524-#REF!</f>
        <v>#REF!</v>
      </c>
      <c r="U524" s="70" t="e">
        <f>+L524/#REF!*100</f>
        <v>#REF!</v>
      </c>
      <c r="V524" s="70">
        <f t="shared" si="233"/>
        <v>0</v>
      </c>
      <c r="W524" s="70" t="e">
        <f t="shared" si="234"/>
        <v>#DIV/0!</v>
      </c>
      <c r="X524" s="113"/>
    </row>
    <row r="525" spans="1:24" ht="13.5" hidden="1" customHeight="1" outlineLevel="1">
      <c r="A525" s="60"/>
      <c r="B525" s="72" t="s">
        <v>101</v>
      </c>
      <c r="C525" s="73">
        <v>2511</v>
      </c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0">
        <f t="shared" si="236"/>
        <v>0</v>
      </c>
      <c r="Q525" s="70" t="e">
        <f t="shared" si="235"/>
        <v>#DIV/0!</v>
      </c>
      <c r="R525" s="71" t="e">
        <f>#REF!-F525</f>
        <v>#REF!</v>
      </c>
      <c r="S525" s="71" t="e">
        <f>#REF!/F525*100</f>
        <v>#REF!</v>
      </c>
      <c r="T525" s="70" t="e">
        <f>L525-#REF!</f>
        <v>#REF!</v>
      </c>
      <c r="U525" s="70" t="e">
        <f>+L525/#REF!*100</f>
        <v>#REF!</v>
      </c>
      <c r="V525" s="70">
        <f t="shared" si="233"/>
        <v>0</v>
      </c>
      <c r="W525" s="70" t="e">
        <f t="shared" si="234"/>
        <v>#DIV/0!</v>
      </c>
      <c r="X525" s="113"/>
    </row>
    <row r="526" spans="1:24" hidden="1" outlineLevel="1">
      <c r="A526" s="60"/>
      <c r="B526" s="72" t="s">
        <v>102</v>
      </c>
      <c r="C526" s="73">
        <v>2512</v>
      </c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0">
        <f t="shared" si="236"/>
        <v>0</v>
      </c>
      <c r="Q526" s="70" t="e">
        <f t="shared" si="235"/>
        <v>#DIV/0!</v>
      </c>
      <c r="R526" s="71" t="e">
        <f>#REF!-F526</f>
        <v>#REF!</v>
      </c>
      <c r="S526" s="71" t="e">
        <f>#REF!/F526*100</f>
        <v>#REF!</v>
      </c>
      <c r="T526" s="70" t="e">
        <f>L526-#REF!</f>
        <v>#REF!</v>
      </c>
      <c r="U526" s="70" t="e">
        <f>+L526/#REF!*100</f>
        <v>#REF!</v>
      </c>
      <c r="V526" s="70">
        <f t="shared" si="233"/>
        <v>0</v>
      </c>
      <c r="W526" s="70" t="e">
        <f t="shared" si="234"/>
        <v>#DIV/0!</v>
      </c>
      <c r="X526" s="113"/>
    </row>
    <row r="527" spans="1:24" hidden="1" outlineLevel="1">
      <c r="A527" s="60"/>
      <c r="B527" s="72" t="s">
        <v>129</v>
      </c>
      <c r="C527" s="73">
        <v>2521</v>
      </c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0">
        <f t="shared" si="236"/>
        <v>0</v>
      </c>
      <c r="Q527" s="70" t="e">
        <f t="shared" si="235"/>
        <v>#DIV/0!</v>
      </c>
      <c r="R527" s="71" t="e">
        <f>#REF!-F527</f>
        <v>#REF!</v>
      </c>
      <c r="S527" s="71" t="e">
        <f>#REF!/F527*100</f>
        <v>#REF!</v>
      </c>
      <c r="T527" s="70" t="e">
        <f>L527-#REF!</f>
        <v>#REF!</v>
      </c>
      <c r="U527" s="70" t="e">
        <f>+L527/#REF!*100</f>
        <v>#REF!</v>
      </c>
      <c r="V527" s="70">
        <f t="shared" si="233"/>
        <v>0</v>
      </c>
      <c r="W527" s="70" t="e">
        <f t="shared" si="234"/>
        <v>#DIV/0!</v>
      </c>
      <c r="X527" s="113"/>
    </row>
    <row r="528" spans="1:24" ht="25.5" hidden="1" outlineLevel="1">
      <c r="A528" s="60"/>
      <c r="B528" s="85" t="s">
        <v>104</v>
      </c>
      <c r="C528" s="73">
        <v>2721</v>
      </c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0">
        <f t="shared" si="236"/>
        <v>0</v>
      </c>
      <c r="Q528" s="70" t="e">
        <f t="shared" si="235"/>
        <v>#DIV/0!</v>
      </c>
      <c r="R528" s="71" t="e">
        <f>#REF!-F528</f>
        <v>#REF!</v>
      </c>
      <c r="S528" s="71" t="e">
        <f>#REF!/F528*100</f>
        <v>#REF!</v>
      </c>
      <c r="T528" s="70" t="e">
        <f>L528-#REF!</f>
        <v>#REF!</v>
      </c>
      <c r="U528" s="70" t="e">
        <f>+L528/#REF!*100</f>
        <v>#REF!</v>
      </c>
      <c r="V528" s="70">
        <f t="shared" si="233"/>
        <v>0</v>
      </c>
      <c r="W528" s="70" t="e">
        <f t="shared" si="234"/>
        <v>#DIV/0!</v>
      </c>
      <c r="X528" s="113"/>
    </row>
    <row r="529" spans="1:24" outlineLevel="1">
      <c r="A529" s="60"/>
      <c r="B529" s="88" t="s">
        <v>109</v>
      </c>
      <c r="C529" s="73"/>
      <c r="D529" s="67">
        <f>SUM(D530:D534)</f>
        <v>0</v>
      </c>
      <c r="E529" s="67">
        <f>SUM(E530:E534)</f>
        <v>0</v>
      </c>
      <c r="F529" s="67">
        <v>0</v>
      </c>
      <c r="G529" s="67">
        <f>SUM(G530:G534)</f>
        <v>0</v>
      </c>
      <c r="H529" s="67">
        <v>0</v>
      </c>
      <c r="I529" s="67">
        <f t="shared" ref="I529" si="237">SUM(I530:I534)</f>
        <v>0</v>
      </c>
      <c r="J529" s="67">
        <v>0</v>
      </c>
      <c r="K529" s="67">
        <f>SUM(K530:K534)</f>
        <v>0</v>
      </c>
      <c r="L529" s="67">
        <f t="shared" ref="L529" si="238">SUM(L530:L534)</f>
        <v>0</v>
      </c>
      <c r="M529" s="67">
        <f>SUM(M530:M534)</f>
        <v>0</v>
      </c>
      <c r="N529" s="67">
        <f t="shared" ref="N529" si="239">SUM(N530:N534)</f>
        <v>0</v>
      </c>
      <c r="O529" s="67">
        <f>SUM(O530:O534)</f>
        <v>0</v>
      </c>
      <c r="P529" s="70">
        <f t="shared" si="236"/>
        <v>0</v>
      </c>
      <c r="Q529" s="70" t="e">
        <f t="shared" si="235"/>
        <v>#DIV/0!</v>
      </c>
      <c r="R529" s="71" t="e">
        <f>#REF!-F529</f>
        <v>#REF!</v>
      </c>
      <c r="S529" s="71" t="e">
        <f>#REF!/F529*100</f>
        <v>#REF!</v>
      </c>
      <c r="T529" s="70" t="e">
        <f>L529-#REF!</f>
        <v>#REF!</v>
      </c>
      <c r="U529" s="70" t="e">
        <f>+L529/#REF!*100</f>
        <v>#REF!</v>
      </c>
      <c r="V529" s="70">
        <f t="shared" si="233"/>
        <v>0</v>
      </c>
      <c r="W529" s="70" t="e">
        <f t="shared" si="234"/>
        <v>#DIV/0!</v>
      </c>
      <c r="X529" s="113"/>
    </row>
    <row r="530" spans="1:24" outlineLevel="1">
      <c r="A530" s="60"/>
      <c r="B530" s="72" t="s">
        <v>110</v>
      </c>
      <c r="C530" s="73">
        <v>3111</v>
      </c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0">
        <f t="shared" si="236"/>
        <v>0</v>
      </c>
      <c r="Q530" s="70" t="e">
        <f t="shared" si="235"/>
        <v>#DIV/0!</v>
      </c>
      <c r="R530" s="71" t="e">
        <f>#REF!-F530</f>
        <v>#REF!</v>
      </c>
      <c r="S530" s="71" t="e">
        <f>#REF!/F530*100</f>
        <v>#REF!</v>
      </c>
      <c r="T530" s="70" t="e">
        <f>L530-#REF!</f>
        <v>#REF!</v>
      </c>
      <c r="U530" s="70" t="e">
        <f>+L530/#REF!*100</f>
        <v>#REF!</v>
      </c>
      <c r="V530" s="70">
        <f t="shared" si="233"/>
        <v>0</v>
      </c>
      <c r="W530" s="70" t="e">
        <f t="shared" si="234"/>
        <v>#DIV/0!</v>
      </c>
      <c r="X530" s="113"/>
    </row>
    <row r="531" spans="1:24" outlineLevel="1">
      <c r="A531" s="60"/>
      <c r="B531" s="72" t="s">
        <v>111</v>
      </c>
      <c r="C531" s="73">
        <v>3112</v>
      </c>
      <c r="D531" s="74"/>
      <c r="E531" s="74"/>
      <c r="F531" s="74"/>
      <c r="G531" s="74"/>
      <c r="H531" s="74"/>
      <c r="I531" s="74"/>
      <c r="J531" s="74">
        <v>200</v>
      </c>
      <c r="K531" s="74"/>
      <c r="L531" s="74"/>
      <c r="M531" s="74"/>
      <c r="N531" s="74"/>
      <c r="O531" s="74"/>
      <c r="P531" s="70">
        <f t="shared" si="236"/>
        <v>0</v>
      </c>
      <c r="Q531" s="70" t="e">
        <f t="shared" si="235"/>
        <v>#DIV/0!</v>
      </c>
      <c r="R531" s="71" t="e">
        <f>#REF!-F531</f>
        <v>#REF!</v>
      </c>
      <c r="S531" s="71" t="e">
        <f>#REF!/F531*100</f>
        <v>#REF!</v>
      </c>
      <c r="T531" s="70" t="e">
        <f>L531-#REF!</f>
        <v>#REF!</v>
      </c>
      <c r="U531" s="70" t="e">
        <f>+L531/#REF!*100</f>
        <v>#REF!</v>
      </c>
      <c r="V531" s="70">
        <f t="shared" si="233"/>
        <v>0</v>
      </c>
      <c r="W531" s="70" t="e">
        <f t="shared" si="234"/>
        <v>#DIV/0!</v>
      </c>
      <c r="X531" s="113"/>
    </row>
    <row r="532" spans="1:24" outlineLevel="1">
      <c r="A532" s="60"/>
      <c r="B532" s="72" t="s">
        <v>112</v>
      </c>
      <c r="C532" s="73">
        <v>3113</v>
      </c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0">
        <f t="shared" si="236"/>
        <v>0</v>
      </c>
      <c r="Q532" s="70" t="e">
        <f t="shared" si="235"/>
        <v>#DIV/0!</v>
      </c>
      <c r="R532" s="71" t="e">
        <f>#REF!-F532</f>
        <v>#REF!</v>
      </c>
      <c r="S532" s="71" t="e">
        <f>#REF!/F532*100</f>
        <v>#REF!</v>
      </c>
      <c r="T532" s="70" t="e">
        <f>L532-#REF!</f>
        <v>#REF!</v>
      </c>
      <c r="U532" s="70" t="e">
        <f>+L532/#REF!*100</f>
        <v>#REF!</v>
      </c>
      <c r="V532" s="70">
        <f t="shared" si="233"/>
        <v>0</v>
      </c>
      <c r="W532" s="70" t="e">
        <f t="shared" si="234"/>
        <v>#DIV/0!</v>
      </c>
      <c r="X532" s="113"/>
    </row>
    <row r="533" spans="1:24" ht="25.5" hidden="1" outlineLevel="1">
      <c r="A533" s="60"/>
      <c r="B533" s="89" t="s">
        <v>113</v>
      </c>
      <c r="C533" s="73">
        <v>3122</v>
      </c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0">
        <f t="shared" si="236"/>
        <v>0</v>
      </c>
      <c r="Q533" s="70" t="e">
        <f t="shared" si="235"/>
        <v>#DIV/0!</v>
      </c>
      <c r="R533" s="71" t="e">
        <f>#REF!-F533</f>
        <v>#REF!</v>
      </c>
      <c r="S533" s="71" t="e">
        <f>#REF!/F533*100</f>
        <v>#REF!</v>
      </c>
      <c r="T533" s="70" t="e">
        <f>L533-#REF!</f>
        <v>#REF!</v>
      </c>
      <c r="U533" s="70" t="e">
        <f>+L533/#REF!*100</f>
        <v>#REF!</v>
      </c>
      <c r="V533" s="70">
        <f t="shared" si="233"/>
        <v>0</v>
      </c>
      <c r="W533" s="70" t="e">
        <f t="shared" si="234"/>
        <v>#DIV/0!</v>
      </c>
      <c r="X533" s="113"/>
    </row>
    <row r="534" spans="1:24" ht="25.5" hidden="1" outlineLevel="1">
      <c r="A534" s="60"/>
      <c r="B534" s="89" t="s">
        <v>115</v>
      </c>
      <c r="C534" s="73">
        <v>3314</v>
      </c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0">
        <f t="shared" si="236"/>
        <v>0</v>
      </c>
      <c r="Q534" s="70" t="e">
        <f t="shared" si="235"/>
        <v>#DIV/0!</v>
      </c>
      <c r="R534" s="71" t="e">
        <f>#REF!-F534</f>
        <v>#REF!</v>
      </c>
      <c r="S534" s="71" t="e">
        <f>#REF!/F534*100</f>
        <v>#REF!</v>
      </c>
      <c r="T534" s="70" t="e">
        <f>L534-#REF!</f>
        <v>#REF!</v>
      </c>
      <c r="U534" s="70" t="e">
        <f>+L534/#REF!*100</f>
        <v>#REF!</v>
      </c>
      <c r="V534" s="70">
        <f t="shared" si="233"/>
        <v>0</v>
      </c>
      <c r="W534" s="70" t="e">
        <f t="shared" si="234"/>
        <v>#DIV/0!</v>
      </c>
      <c r="X534" s="113"/>
    </row>
    <row r="535" spans="1:24" hidden="1" outlineLevel="1">
      <c r="A535" s="60"/>
      <c r="B535" s="107"/>
      <c r="C535" s="97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0">
        <f t="shared" si="236"/>
        <v>0</v>
      </c>
      <c r="Q535" s="70" t="e">
        <f t="shared" si="235"/>
        <v>#DIV/0!</v>
      </c>
      <c r="R535" s="71" t="e">
        <f>#REF!-F535</f>
        <v>#REF!</v>
      </c>
      <c r="S535" s="71" t="e">
        <f>#REF!/F535*100</f>
        <v>#REF!</v>
      </c>
      <c r="T535" s="70" t="e">
        <f>L535-#REF!</f>
        <v>#REF!</v>
      </c>
      <c r="U535" s="70" t="e">
        <f>+L535/#REF!*100</f>
        <v>#REF!</v>
      </c>
      <c r="V535" s="70">
        <f t="shared" si="233"/>
        <v>0</v>
      </c>
      <c r="W535" s="70" t="e">
        <f t="shared" si="234"/>
        <v>#DIV/0!</v>
      </c>
      <c r="X535" s="113"/>
    </row>
    <row r="536" spans="1:24" ht="25.5" outlineLevel="1">
      <c r="A536" s="60">
        <v>11</v>
      </c>
      <c r="B536" s="106" t="s">
        <v>144</v>
      </c>
      <c r="C536" s="97" t="s">
        <v>143</v>
      </c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70">
        <f t="shared" si="236"/>
        <v>0</v>
      </c>
      <c r="Q536" s="70" t="e">
        <f t="shared" si="235"/>
        <v>#DIV/0!</v>
      </c>
      <c r="R536" s="71" t="e">
        <f>#REF!-F536</f>
        <v>#REF!</v>
      </c>
      <c r="S536" s="71" t="e">
        <f>#REF!/F536*100</f>
        <v>#REF!</v>
      </c>
      <c r="T536" s="70" t="e">
        <f>L536-#REF!</f>
        <v>#REF!</v>
      </c>
      <c r="U536" s="70" t="e">
        <f>+L536/#REF!*100</f>
        <v>#REF!</v>
      </c>
      <c r="V536" s="70">
        <f t="shared" si="233"/>
        <v>0</v>
      </c>
      <c r="W536" s="70" t="e">
        <f t="shared" si="234"/>
        <v>#DIV/0!</v>
      </c>
      <c r="X536" s="113"/>
    </row>
    <row r="537" spans="1:24" outlineLevel="1">
      <c r="A537" s="60"/>
      <c r="B537" s="107" t="s">
        <v>117</v>
      </c>
      <c r="C537" s="97"/>
      <c r="D537" s="67">
        <f>D562</f>
        <v>0</v>
      </c>
      <c r="E537" s="67">
        <f t="shared" ref="E537:O537" si="240">SUM(E538:E544,E549:E566)</f>
        <v>0</v>
      </c>
      <c r="F537" s="67">
        <f t="shared" ref="F537" si="241">SUM(F538:F544,F549:F566)</f>
        <v>6800</v>
      </c>
      <c r="G537" s="67">
        <f t="shared" si="240"/>
        <v>0</v>
      </c>
      <c r="H537" s="67">
        <f t="shared" si="240"/>
        <v>20800</v>
      </c>
      <c r="I537" s="67">
        <f t="shared" si="240"/>
        <v>0</v>
      </c>
      <c r="J537" s="67">
        <f t="shared" si="240"/>
        <v>0</v>
      </c>
      <c r="K537" s="67">
        <f t="shared" ref="K537:M537" si="242">SUM(K538:K544,K549:K566)</f>
        <v>0</v>
      </c>
      <c r="L537" s="67">
        <f t="shared" si="240"/>
        <v>0</v>
      </c>
      <c r="M537" s="67">
        <f t="shared" si="242"/>
        <v>0</v>
      </c>
      <c r="N537" s="67">
        <f t="shared" si="240"/>
        <v>0</v>
      </c>
      <c r="O537" s="67">
        <f t="shared" si="240"/>
        <v>0</v>
      </c>
      <c r="P537" s="70">
        <f t="shared" si="236"/>
        <v>6800</v>
      </c>
      <c r="Q537" s="70" t="e">
        <f t="shared" si="235"/>
        <v>#DIV/0!</v>
      </c>
      <c r="R537" s="71" t="e">
        <f>#REF!-F537</f>
        <v>#REF!</v>
      </c>
      <c r="S537" s="71" t="e">
        <f>#REF!/F537*100</f>
        <v>#REF!</v>
      </c>
      <c r="T537" s="70" t="e">
        <f>L537-#REF!</f>
        <v>#REF!</v>
      </c>
      <c r="U537" s="70" t="e">
        <f>+L537/#REF!*100</f>
        <v>#REF!</v>
      </c>
      <c r="V537" s="70">
        <f t="shared" si="233"/>
        <v>0</v>
      </c>
      <c r="W537" s="70" t="e">
        <f t="shared" si="234"/>
        <v>#DIV/0!</v>
      </c>
      <c r="X537" s="113"/>
    </row>
    <row r="538" spans="1:24" ht="12.75" hidden="1" customHeight="1" outlineLevel="1">
      <c r="A538" s="60"/>
      <c r="B538" s="72" t="s">
        <v>77</v>
      </c>
      <c r="C538" s="73">
        <v>2111</v>
      </c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0">
        <f t="shared" si="236"/>
        <v>0</v>
      </c>
      <c r="Q538" s="70" t="e">
        <f t="shared" si="235"/>
        <v>#DIV/0!</v>
      </c>
      <c r="R538" s="71" t="e">
        <f>#REF!-F538</f>
        <v>#REF!</v>
      </c>
      <c r="S538" s="71" t="e">
        <f>#REF!/F538*100</f>
        <v>#REF!</v>
      </c>
      <c r="T538" s="70" t="e">
        <f>L538-#REF!</f>
        <v>#REF!</v>
      </c>
      <c r="U538" s="70" t="e">
        <f>+L538/#REF!*100</f>
        <v>#REF!</v>
      </c>
      <c r="V538" s="70">
        <f t="shared" si="233"/>
        <v>0</v>
      </c>
      <c r="W538" s="70" t="e">
        <f t="shared" si="234"/>
        <v>#DIV/0!</v>
      </c>
      <c r="X538" s="113"/>
    </row>
    <row r="539" spans="1:24" ht="12.75" hidden="1" customHeight="1" outlineLevel="1">
      <c r="A539" s="60"/>
      <c r="B539" s="72" t="s">
        <v>118</v>
      </c>
      <c r="C539" s="73">
        <v>2121</v>
      </c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0">
        <f t="shared" si="236"/>
        <v>0</v>
      </c>
      <c r="Q539" s="70" t="e">
        <f t="shared" si="235"/>
        <v>#DIV/0!</v>
      </c>
      <c r="R539" s="71" t="e">
        <f>#REF!-F539</f>
        <v>#REF!</v>
      </c>
      <c r="S539" s="71" t="e">
        <f>#REF!/F539*100</f>
        <v>#REF!</v>
      </c>
      <c r="T539" s="70" t="e">
        <f>L539-#REF!</f>
        <v>#REF!</v>
      </c>
      <c r="U539" s="70" t="e">
        <f>+L539/#REF!*100</f>
        <v>#REF!</v>
      </c>
      <c r="V539" s="70">
        <f t="shared" si="233"/>
        <v>0</v>
      </c>
      <c r="W539" s="70" t="e">
        <f t="shared" si="234"/>
        <v>#DIV/0!</v>
      </c>
      <c r="X539" s="113"/>
    </row>
    <row r="540" spans="1:24" ht="12.75" hidden="1" customHeight="1" outlineLevel="1">
      <c r="A540" s="60"/>
      <c r="B540" s="101" t="s">
        <v>79</v>
      </c>
      <c r="C540" s="73">
        <v>2211</v>
      </c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0">
        <f t="shared" si="236"/>
        <v>0</v>
      </c>
      <c r="Q540" s="70" t="e">
        <f t="shared" si="235"/>
        <v>#DIV/0!</v>
      </c>
      <c r="R540" s="71" t="e">
        <f>#REF!-F540</f>
        <v>#REF!</v>
      </c>
      <c r="S540" s="71" t="e">
        <f>#REF!/F540*100</f>
        <v>#REF!</v>
      </c>
      <c r="T540" s="70" t="e">
        <f>L540-#REF!</f>
        <v>#REF!</v>
      </c>
      <c r="U540" s="70" t="e">
        <f>+L540/#REF!*100</f>
        <v>#REF!</v>
      </c>
      <c r="V540" s="70">
        <f t="shared" si="233"/>
        <v>0</v>
      </c>
      <c r="W540" s="70" t="e">
        <f t="shared" si="234"/>
        <v>#DIV/0!</v>
      </c>
      <c r="X540" s="113"/>
    </row>
    <row r="541" spans="1:24" ht="13.5" hidden="1" customHeight="1" outlineLevel="1">
      <c r="A541" s="60"/>
      <c r="B541" s="76" t="s">
        <v>80</v>
      </c>
      <c r="C541" s="73">
        <v>2212</v>
      </c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0">
        <f t="shared" si="236"/>
        <v>0</v>
      </c>
      <c r="Q541" s="70" t="e">
        <f t="shared" si="235"/>
        <v>#DIV/0!</v>
      </c>
      <c r="R541" s="71" t="e">
        <f>#REF!-F541</f>
        <v>#REF!</v>
      </c>
      <c r="S541" s="71" t="e">
        <f>#REF!/F541*100</f>
        <v>#REF!</v>
      </c>
      <c r="T541" s="70" t="e">
        <f>L541-#REF!</f>
        <v>#REF!</v>
      </c>
      <c r="U541" s="70" t="e">
        <f>+L541/#REF!*100</f>
        <v>#REF!</v>
      </c>
      <c r="V541" s="70">
        <f t="shared" si="233"/>
        <v>0</v>
      </c>
      <c r="W541" s="70" t="e">
        <f t="shared" si="234"/>
        <v>#DIV/0!</v>
      </c>
      <c r="X541" s="113"/>
    </row>
    <row r="542" spans="1:24" ht="13.5" hidden="1" customHeight="1" outlineLevel="1">
      <c r="A542" s="60"/>
      <c r="B542" s="72" t="s">
        <v>81</v>
      </c>
      <c r="C542" s="73">
        <v>2213</v>
      </c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0">
        <f t="shared" si="236"/>
        <v>0</v>
      </c>
      <c r="Q542" s="70" t="e">
        <f t="shared" si="235"/>
        <v>#DIV/0!</v>
      </c>
      <c r="R542" s="71" t="e">
        <f>#REF!-F542</f>
        <v>#REF!</v>
      </c>
      <c r="S542" s="71" t="e">
        <f>#REF!/F542*100</f>
        <v>#REF!</v>
      </c>
      <c r="T542" s="70" t="e">
        <f>L542-#REF!</f>
        <v>#REF!</v>
      </c>
      <c r="U542" s="70" t="e">
        <f>+L542/#REF!*100</f>
        <v>#REF!</v>
      </c>
      <c r="V542" s="70">
        <f t="shared" si="233"/>
        <v>0</v>
      </c>
      <c r="W542" s="70" t="e">
        <f t="shared" si="234"/>
        <v>#DIV/0!</v>
      </c>
      <c r="X542" s="113"/>
    </row>
    <row r="543" spans="1:24" ht="13.5" hidden="1" customHeight="1" outlineLevel="1">
      <c r="A543" s="60"/>
      <c r="B543" s="72" t="s">
        <v>82</v>
      </c>
      <c r="C543" s="73">
        <v>2214</v>
      </c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0">
        <f t="shared" si="236"/>
        <v>0</v>
      </c>
      <c r="Q543" s="70" t="e">
        <f t="shared" si="235"/>
        <v>#DIV/0!</v>
      </c>
      <c r="R543" s="71" t="e">
        <f>#REF!-F543</f>
        <v>#REF!</v>
      </c>
      <c r="S543" s="71" t="e">
        <f>#REF!/F543*100</f>
        <v>#REF!</v>
      </c>
      <c r="T543" s="70" t="e">
        <f>L543-#REF!</f>
        <v>#REF!</v>
      </c>
      <c r="U543" s="70" t="e">
        <f>+L543/#REF!*100</f>
        <v>#REF!</v>
      </c>
      <c r="V543" s="70">
        <f t="shared" si="233"/>
        <v>0</v>
      </c>
      <c r="W543" s="70" t="e">
        <f t="shared" si="234"/>
        <v>#DIV/0!</v>
      </c>
      <c r="X543" s="113"/>
    </row>
    <row r="544" spans="1:24" ht="13.5" hidden="1" customHeight="1" outlineLevel="1">
      <c r="A544" s="60"/>
      <c r="B544" s="83" t="s">
        <v>83</v>
      </c>
      <c r="C544" s="78">
        <v>2215</v>
      </c>
      <c r="D544" s="79">
        <f t="shared" ref="D544:O544" si="243">D545+D546+D547+D548</f>
        <v>0</v>
      </c>
      <c r="E544" s="79">
        <f t="shared" si="243"/>
        <v>0</v>
      </c>
      <c r="F544" s="79">
        <f t="shared" ref="F544" si="244">F545+F546+F547+F548</f>
        <v>0</v>
      </c>
      <c r="G544" s="79">
        <f t="shared" si="243"/>
        <v>0</v>
      </c>
      <c r="H544" s="79">
        <f t="shared" si="243"/>
        <v>0</v>
      </c>
      <c r="I544" s="79">
        <f t="shared" si="243"/>
        <v>0</v>
      </c>
      <c r="J544" s="79">
        <f t="shared" si="243"/>
        <v>0</v>
      </c>
      <c r="K544" s="79">
        <f t="shared" ref="K544:M544" si="245">K545+K546+K547+K548</f>
        <v>0</v>
      </c>
      <c r="L544" s="79">
        <f t="shared" si="243"/>
        <v>0</v>
      </c>
      <c r="M544" s="79">
        <f t="shared" si="245"/>
        <v>0</v>
      </c>
      <c r="N544" s="79">
        <f t="shared" si="243"/>
        <v>0</v>
      </c>
      <c r="O544" s="79">
        <f t="shared" si="243"/>
        <v>0</v>
      </c>
      <c r="P544" s="70">
        <f t="shared" si="236"/>
        <v>0</v>
      </c>
      <c r="Q544" s="70" t="e">
        <f t="shared" si="235"/>
        <v>#DIV/0!</v>
      </c>
      <c r="R544" s="71" t="e">
        <f>#REF!-F544</f>
        <v>#REF!</v>
      </c>
      <c r="S544" s="71" t="e">
        <f>#REF!/F544*100</f>
        <v>#REF!</v>
      </c>
      <c r="T544" s="70" t="e">
        <f>L544-#REF!</f>
        <v>#REF!</v>
      </c>
      <c r="U544" s="70" t="e">
        <f>+L544/#REF!*100</f>
        <v>#REF!</v>
      </c>
      <c r="V544" s="70">
        <f t="shared" si="233"/>
        <v>0</v>
      </c>
      <c r="W544" s="70" t="e">
        <f t="shared" si="234"/>
        <v>#DIV/0!</v>
      </c>
      <c r="X544" s="113"/>
    </row>
    <row r="545" spans="1:24" ht="13.5" hidden="1" customHeight="1" outlineLevel="1">
      <c r="A545" s="60"/>
      <c r="B545" s="80" t="s">
        <v>119</v>
      </c>
      <c r="C545" s="73">
        <v>22151</v>
      </c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0">
        <f t="shared" si="236"/>
        <v>0</v>
      </c>
      <c r="Q545" s="70" t="e">
        <f t="shared" si="235"/>
        <v>#DIV/0!</v>
      </c>
      <c r="R545" s="71" t="e">
        <f>#REF!-F545</f>
        <v>#REF!</v>
      </c>
      <c r="S545" s="71" t="e">
        <f>#REF!/F545*100</f>
        <v>#REF!</v>
      </c>
      <c r="T545" s="70" t="e">
        <f>L545-#REF!</f>
        <v>#REF!</v>
      </c>
      <c r="U545" s="70" t="e">
        <f>+L545/#REF!*100</f>
        <v>#REF!</v>
      </c>
      <c r="V545" s="70">
        <f t="shared" si="233"/>
        <v>0</v>
      </c>
      <c r="W545" s="70" t="e">
        <f t="shared" si="234"/>
        <v>#DIV/0!</v>
      </c>
      <c r="X545" s="113"/>
    </row>
    <row r="546" spans="1:24" ht="13.5" hidden="1" customHeight="1" outlineLevel="1">
      <c r="A546" s="60"/>
      <c r="B546" s="80" t="s">
        <v>120</v>
      </c>
      <c r="C546" s="73">
        <v>22152</v>
      </c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0">
        <f t="shared" si="236"/>
        <v>0</v>
      </c>
      <c r="Q546" s="70" t="e">
        <f t="shared" si="235"/>
        <v>#DIV/0!</v>
      </c>
      <c r="R546" s="71" t="e">
        <f>#REF!-F546</f>
        <v>#REF!</v>
      </c>
      <c r="S546" s="71" t="e">
        <f>#REF!/F546*100</f>
        <v>#REF!</v>
      </c>
      <c r="T546" s="70" t="e">
        <f>L546-#REF!</f>
        <v>#REF!</v>
      </c>
      <c r="U546" s="70" t="e">
        <f>+L546/#REF!*100</f>
        <v>#REF!</v>
      </c>
      <c r="V546" s="70">
        <f t="shared" si="233"/>
        <v>0</v>
      </c>
      <c r="W546" s="70" t="e">
        <f t="shared" si="234"/>
        <v>#DIV/0!</v>
      </c>
      <c r="X546" s="113"/>
    </row>
    <row r="547" spans="1:24" ht="13.5" hidden="1" customHeight="1" outlineLevel="1">
      <c r="A547" s="60"/>
      <c r="B547" s="80" t="s">
        <v>86</v>
      </c>
      <c r="C547" s="73">
        <v>22153</v>
      </c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0">
        <f t="shared" si="236"/>
        <v>0</v>
      </c>
      <c r="Q547" s="70" t="e">
        <f t="shared" si="235"/>
        <v>#DIV/0!</v>
      </c>
      <c r="R547" s="71" t="e">
        <f>#REF!-F547</f>
        <v>#REF!</v>
      </c>
      <c r="S547" s="71" t="e">
        <f>#REF!/F547*100</f>
        <v>#REF!</v>
      </c>
      <c r="T547" s="70" t="e">
        <f>L547-#REF!</f>
        <v>#REF!</v>
      </c>
      <c r="U547" s="70" t="e">
        <f>+L547/#REF!*100</f>
        <v>#REF!</v>
      </c>
      <c r="V547" s="70">
        <f t="shared" si="233"/>
        <v>0</v>
      </c>
      <c r="W547" s="70" t="e">
        <f t="shared" si="234"/>
        <v>#DIV/0!</v>
      </c>
      <c r="X547" s="113"/>
    </row>
    <row r="548" spans="1:24" ht="13.5" hidden="1" customHeight="1" outlineLevel="1">
      <c r="A548" s="60"/>
      <c r="B548" s="80" t="s">
        <v>121</v>
      </c>
      <c r="C548" s="73">
        <v>22154</v>
      </c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0">
        <f t="shared" si="236"/>
        <v>0</v>
      </c>
      <c r="Q548" s="70" t="e">
        <f t="shared" si="235"/>
        <v>#DIV/0!</v>
      </c>
      <c r="R548" s="71" t="e">
        <f>#REF!-F548</f>
        <v>#REF!</v>
      </c>
      <c r="S548" s="71" t="e">
        <f>#REF!/F548*100</f>
        <v>#REF!</v>
      </c>
      <c r="T548" s="70" t="e">
        <f>L548-#REF!</f>
        <v>#REF!</v>
      </c>
      <c r="U548" s="70" t="e">
        <f>+L548/#REF!*100</f>
        <v>#REF!</v>
      </c>
      <c r="V548" s="70">
        <f t="shared" si="233"/>
        <v>0</v>
      </c>
      <c r="W548" s="70" t="e">
        <f t="shared" si="234"/>
        <v>#DIV/0!</v>
      </c>
      <c r="X548" s="113"/>
    </row>
    <row r="549" spans="1:24" ht="13.5" hidden="1" customHeight="1" outlineLevel="1">
      <c r="A549" s="60"/>
      <c r="B549" s="76" t="s">
        <v>88</v>
      </c>
      <c r="C549" s="73">
        <v>2217</v>
      </c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0">
        <f t="shared" si="236"/>
        <v>0</v>
      </c>
      <c r="Q549" s="70" t="e">
        <f t="shared" si="235"/>
        <v>#DIV/0!</v>
      </c>
      <c r="R549" s="71" t="e">
        <f>#REF!-F549</f>
        <v>#REF!</v>
      </c>
      <c r="S549" s="71" t="e">
        <f>#REF!/F549*100</f>
        <v>#REF!</v>
      </c>
      <c r="T549" s="70" t="e">
        <f>L549-#REF!</f>
        <v>#REF!</v>
      </c>
      <c r="U549" s="70" t="e">
        <f>+L549/#REF!*100</f>
        <v>#REF!</v>
      </c>
      <c r="V549" s="70">
        <f t="shared" si="233"/>
        <v>0</v>
      </c>
      <c r="W549" s="70" t="e">
        <f t="shared" si="234"/>
        <v>#DIV/0!</v>
      </c>
      <c r="X549" s="113"/>
    </row>
    <row r="550" spans="1:24" ht="13.5" hidden="1" customHeight="1" outlineLevel="1">
      <c r="A550" s="60"/>
      <c r="B550" s="72" t="s">
        <v>89</v>
      </c>
      <c r="C550" s="73">
        <v>2218</v>
      </c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0">
        <f t="shared" si="236"/>
        <v>0</v>
      </c>
      <c r="Q550" s="70" t="e">
        <f t="shared" si="235"/>
        <v>#DIV/0!</v>
      </c>
      <c r="R550" s="71" t="e">
        <f>#REF!-F550</f>
        <v>#REF!</v>
      </c>
      <c r="S550" s="71" t="e">
        <f>#REF!/F550*100</f>
        <v>#REF!</v>
      </c>
      <c r="T550" s="70" t="e">
        <f>L550-#REF!</f>
        <v>#REF!</v>
      </c>
      <c r="U550" s="70" t="e">
        <f>+L550/#REF!*100</f>
        <v>#REF!</v>
      </c>
      <c r="V550" s="70">
        <f t="shared" si="233"/>
        <v>0</v>
      </c>
      <c r="W550" s="70" t="e">
        <f t="shared" si="234"/>
        <v>#DIV/0!</v>
      </c>
      <c r="X550" s="113"/>
    </row>
    <row r="551" spans="1:24" ht="13.5" hidden="1" customHeight="1" outlineLevel="1">
      <c r="A551" s="60"/>
      <c r="B551" s="72" t="s">
        <v>122</v>
      </c>
      <c r="C551" s="73">
        <v>2221</v>
      </c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0">
        <f t="shared" si="236"/>
        <v>0</v>
      </c>
      <c r="Q551" s="70" t="e">
        <f t="shared" si="235"/>
        <v>#DIV/0!</v>
      </c>
      <c r="R551" s="71" t="e">
        <f>#REF!-F551</f>
        <v>#REF!</v>
      </c>
      <c r="S551" s="71" t="e">
        <f>#REF!/F551*100</f>
        <v>#REF!</v>
      </c>
      <c r="T551" s="70" t="e">
        <f>L551-#REF!</f>
        <v>#REF!</v>
      </c>
      <c r="U551" s="70" t="e">
        <f>+L551/#REF!*100</f>
        <v>#REF!</v>
      </c>
      <c r="V551" s="70">
        <f t="shared" si="233"/>
        <v>0</v>
      </c>
      <c r="W551" s="70" t="e">
        <f t="shared" si="234"/>
        <v>#DIV/0!</v>
      </c>
      <c r="X551" s="113"/>
    </row>
    <row r="552" spans="1:24" ht="13.5" hidden="1" customHeight="1" outlineLevel="1">
      <c r="A552" s="60"/>
      <c r="B552" s="81" t="s">
        <v>91</v>
      </c>
      <c r="C552" s="73">
        <v>2222</v>
      </c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0">
        <f t="shared" si="236"/>
        <v>0</v>
      </c>
      <c r="Q552" s="70" t="e">
        <f t="shared" si="235"/>
        <v>#DIV/0!</v>
      </c>
      <c r="R552" s="71" t="e">
        <f>#REF!-F552</f>
        <v>#REF!</v>
      </c>
      <c r="S552" s="71" t="e">
        <f>#REF!/F552*100</f>
        <v>#REF!</v>
      </c>
      <c r="T552" s="70" t="e">
        <f>L552-#REF!</f>
        <v>#REF!</v>
      </c>
      <c r="U552" s="70" t="e">
        <f>+L552/#REF!*100</f>
        <v>#REF!</v>
      </c>
      <c r="V552" s="70">
        <f t="shared" si="233"/>
        <v>0</v>
      </c>
      <c r="W552" s="70" t="e">
        <f t="shared" si="234"/>
        <v>#DIV/0!</v>
      </c>
      <c r="X552" s="113"/>
    </row>
    <row r="553" spans="1:24" ht="13.5" hidden="1" customHeight="1" outlineLevel="1">
      <c r="A553" s="60"/>
      <c r="B553" s="81" t="s">
        <v>92</v>
      </c>
      <c r="C553" s="73">
        <v>2223</v>
      </c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0">
        <f t="shared" si="236"/>
        <v>0</v>
      </c>
      <c r="Q553" s="70" t="e">
        <f t="shared" si="235"/>
        <v>#DIV/0!</v>
      </c>
      <c r="R553" s="71" t="e">
        <f>#REF!-F553</f>
        <v>#REF!</v>
      </c>
      <c r="S553" s="71" t="e">
        <f>#REF!/F553*100</f>
        <v>#REF!</v>
      </c>
      <c r="T553" s="70" t="e">
        <f>L553-#REF!</f>
        <v>#REF!</v>
      </c>
      <c r="U553" s="70" t="e">
        <f>+L553/#REF!*100</f>
        <v>#REF!</v>
      </c>
      <c r="V553" s="70">
        <f t="shared" si="233"/>
        <v>0</v>
      </c>
      <c r="W553" s="70" t="e">
        <f t="shared" si="234"/>
        <v>#DIV/0!</v>
      </c>
      <c r="X553" s="113"/>
    </row>
    <row r="554" spans="1:24" ht="13.5" hidden="1" customHeight="1" outlineLevel="1">
      <c r="A554" s="60"/>
      <c r="B554" s="81" t="s">
        <v>128</v>
      </c>
      <c r="C554" s="73">
        <v>2224</v>
      </c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0">
        <f t="shared" si="236"/>
        <v>0</v>
      </c>
      <c r="Q554" s="70" t="e">
        <f t="shared" si="235"/>
        <v>#DIV/0!</v>
      </c>
      <c r="R554" s="71" t="e">
        <f>#REF!-F554</f>
        <v>#REF!</v>
      </c>
      <c r="S554" s="71" t="e">
        <f>#REF!/F554*100</f>
        <v>#REF!</v>
      </c>
      <c r="T554" s="70" t="e">
        <f>L554-#REF!</f>
        <v>#REF!</v>
      </c>
      <c r="U554" s="70" t="e">
        <f>+L554/#REF!*100</f>
        <v>#REF!</v>
      </c>
      <c r="V554" s="70">
        <f t="shared" si="233"/>
        <v>0</v>
      </c>
      <c r="W554" s="70" t="e">
        <f t="shared" si="234"/>
        <v>#DIV/0!</v>
      </c>
      <c r="X554" s="113"/>
    </row>
    <row r="555" spans="1:24" ht="13.5" hidden="1" customHeight="1" outlineLevel="1">
      <c r="A555" s="60"/>
      <c r="B555" s="81" t="s">
        <v>123</v>
      </c>
      <c r="C555" s="73">
        <v>2225</v>
      </c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0">
        <f t="shared" si="236"/>
        <v>0</v>
      </c>
      <c r="Q555" s="70" t="e">
        <f t="shared" si="235"/>
        <v>#DIV/0!</v>
      </c>
      <c r="R555" s="71" t="e">
        <f>#REF!-F555</f>
        <v>#REF!</v>
      </c>
      <c r="S555" s="71" t="e">
        <f>#REF!/F555*100</f>
        <v>#REF!</v>
      </c>
      <c r="T555" s="70" t="e">
        <f>L555-#REF!</f>
        <v>#REF!</v>
      </c>
      <c r="U555" s="70" t="e">
        <f>+L555/#REF!*100</f>
        <v>#REF!</v>
      </c>
      <c r="V555" s="70">
        <f t="shared" si="233"/>
        <v>0</v>
      </c>
      <c r="W555" s="70" t="e">
        <f t="shared" si="234"/>
        <v>#DIV/0!</v>
      </c>
      <c r="X555" s="113"/>
    </row>
    <row r="556" spans="1:24" ht="13.5" hidden="1" customHeight="1" outlineLevel="1">
      <c r="A556" s="60"/>
      <c r="B556" s="83" t="s">
        <v>95</v>
      </c>
      <c r="C556" s="78">
        <v>2231</v>
      </c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0">
        <f t="shared" si="236"/>
        <v>0</v>
      </c>
      <c r="Q556" s="70" t="e">
        <f t="shared" si="235"/>
        <v>#DIV/0!</v>
      </c>
      <c r="R556" s="71" t="e">
        <f>#REF!-F556</f>
        <v>#REF!</v>
      </c>
      <c r="S556" s="71" t="e">
        <f>#REF!/F556*100</f>
        <v>#REF!</v>
      </c>
      <c r="T556" s="70" t="e">
        <f>L556-#REF!</f>
        <v>#REF!</v>
      </c>
      <c r="U556" s="70" t="e">
        <f>+L556/#REF!*100</f>
        <v>#REF!</v>
      </c>
      <c r="V556" s="70">
        <f t="shared" si="233"/>
        <v>0</v>
      </c>
      <c r="W556" s="70" t="e">
        <f t="shared" si="234"/>
        <v>#DIV/0!</v>
      </c>
      <c r="X556" s="113"/>
    </row>
    <row r="557" spans="1:24" ht="13.5" hidden="1" customHeight="1" outlineLevel="1">
      <c r="A557" s="60"/>
      <c r="B557" s="81" t="s">
        <v>96</v>
      </c>
      <c r="C557" s="73">
        <v>22311100</v>
      </c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0">
        <f t="shared" si="236"/>
        <v>0</v>
      </c>
      <c r="Q557" s="70" t="e">
        <f t="shared" si="235"/>
        <v>#DIV/0!</v>
      </c>
      <c r="R557" s="71" t="e">
        <f>#REF!-F557</f>
        <v>#REF!</v>
      </c>
      <c r="S557" s="71" t="e">
        <f>#REF!/F557*100</f>
        <v>#REF!</v>
      </c>
      <c r="T557" s="70" t="e">
        <f>L557-#REF!</f>
        <v>#REF!</v>
      </c>
      <c r="U557" s="70" t="e">
        <f>+L557/#REF!*100</f>
        <v>#REF!</v>
      </c>
      <c r="V557" s="70">
        <f t="shared" si="233"/>
        <v>0</v>
      </c>
      <c r="W557" s="70" t="e">
        <f t="shared" si="234"/>
        <v>#DIV/0!</v>
      </c>
      <c r="X557" s="113"/>
    </row>
    <row r="558" spans="1:24" ht="13.5" hidden="1" customHeight="1" outlineLevel="1">
      <c r="A558" s="60"/>
      <c r="B558" s="81" t="s">
        <v>97</v>
      </c>
      <c r="C558" s="73">
        <v>22311200</v>
      </c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0">
        <f t="shared" si="236"/>
        <v>0</v>
      </c>
      <c r="Q558" s="70" t="e">
        <f t="shared" si="235"/>
        <v>#DIV/0!</v>
      </c>
      <c r="R558" s="71" t="e">
        <f>#REF!-F558</f>
        <v>#REF!</v>
      </c>
      <c r="S558" s="71" t="e">
        <f>#REF!/F558*100</f>
        <v>#REF!</v>
      </c>
      <c r="T558" s="70" t="e">
        <f>L558-#REF!</f>
        <v>#REF!</v>
      </c>
      <c r="U558" s="70" t="e">
        <f>+L558/#REF!*100</f>
        <v>#REF!</v>
      </c>
      <c r="V558" s="70">
        <f t="shared" si="233"/>
        <v>0</v>
      </c>
      <c r="W558" s="70" t="e">
        <f t="shared" si="234"/>
        <v>#DIV/0!</v>
      </c>
      <c r="X558" s="113"/>
    </row>
    <row r="559" spans="1:24" ht="13.5" hidden="1" customHeight="1" outlineLevel="1">
      <c r="A559" s="60"/>
      <c r="B559" s="81" t="s">
        <v>98</v>
      </c>
      <c r="C559" s="73">
        <v>22311300</v>
      </c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0">
        <f t="shared" si="236"/>
        <v>0</v>
      </c>
      <c r="Q559" s="70" t="e">
        <f t="shared" si="235"/>
        <v>#DIV/0!</v>
      </c>
      <c r="R559" s="71" t="e">
        <f>#REF!-F559</f>
        <v>#REF!</v>
      </c>
      <c r="S559" s="71" t="e">
        <f>#REF!/F559*100</f>
        <v>#REF!</v>
      </c>
      <c r="T559" s="70" t="e">
        <f>L559-#REF!</f>
        <v>#REF!</v>
      </c>
      <c r="U559" s="70" t="e">
        <f>+L559/#REF!*100</f>
        <v>#REF!</v>
      </c>
      <c r="V559" s="70">
        <f t="shared" si="233"/>
        <v>0</v>
      </c>
      <c r="W559" s="70" t="e">
        <f t="shared" si="234"/>
        <v>#DIV/0!</v>
      </c>
      <c r="X559" s="113"/>
    </row>
    <row r="560" spans="1:24" ht="13.5" hidden="1" customHeight="1" outlineLevel="1">
      <c r="A560" s="60"/>
      <c r="B560" s="81" t="s">
        <v>99</v>
      </c>
      <c r="C560" s="73">
        <v>22311400</v>
      </c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0">
        <f t="shared" si="236"/>
        <v>0</v>
      </c>
      <c r="Q560" s="70" t="e">
        <f t="shared" si="235"/>
        <v>#DIV/0!</v>
      </c>
      <c r="R560" s="71" t="e">
        <f>#REF!-F560</f>
        <v>#REF!</v>
      </c>
      <c r="S560" s="71" t="e">
        <f>#REF!/F560*100</f>
        <v>#REF!</v>
      </c>
      <c r="T560" s="70" t="e">
        <f>L560-#REF!</f>
        <v>#REF!</v>
      </c>
      <c r="U560" s="70" t="e">
        <f>+L560/#REF!*100</f>
        <v>#REF!</v>
      </c>
      <c r="V560" s="70">
        <f t="shared" si="233"/>
        <v>0</v>
      </c>
      <c r="W560" s="70" t="e">
        <f t="shared" si="234"/>
        <v>#DIV/0!</v>
      </c>
      <c r="X560" s="113"/>
    </row>
    <row r="561" spans="1:24" outlineLevel="1">
      <c r="A561" s="60"/>
      <c r="B561" s="81" t="s">
        <v>100</v>
      </c>
      <c r="C561" s="73">
        <v>2235</v>
      </c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0">
        <f t="shared" si="236"/>
        <v>0</v>
      </c>
      <c r="Q561" s="70" t="e">
        <f t="shared" si="235"/>
        <v>#DIV/0!</v>
      </c>
      <c r="R561" s="71" t="e">
        <f>#REF!-F561</f>
        <v>#REF!</v>
      </c>
      <c r="S561" s="71" t="e">
        <f>#REF!/F561*100</f>
        <v>#REF!</v>
      </c>
      <c r="T561" s="70" t="e">
        <f>L561-#REF!</f>
        <v>#REF!</v>
      </c>
      <c r="U561" s="70" t="e">
        <f>+L561/#REF!*100</f>
        <v>#REF!</v>
      </c>
      <c r="V561" s="70">
        <f t="shared" si="233"/>
        <v>0</v>
      </c>
      <c r="W561" s="70" t="e">
        <f t="shared" si="234"/>
        <v>#DIV/0!</v>
      </c>
      <c r="X561" s="113"/>
    </row>
    <row r="562" spans="1:24" outlineLevel="1">
      <c r="A562" s="60"/>
      <c r="B562" s="72" t="s">
        <v>101</v>
      </c>
      <c r="C562" s="73">
        <v>2511</v>
      </c>
      <c r="D562" s="74"/>
      <c r="E562" s="74"/>
      <c r="F562" s="74">
        <v>6800</v>
      </c>
      <c r="G562" s="74"/>
      <c r="H562" s="74">
        <v>20800</v>
      </c>
      <c r="I562" s="74"/>
      <c r="J562" s="74"/>
      <c r="K562" s="74"/>
      <c r="L562" s="74"/>
      <c r="M562" s="74"/>
      <c r="N562" s="74"/>
      <c r="O562" s="74"/>
      <c r="P562" s="70">
        <f t="shared" si="236"/>
        <v>6800</v>
      </c>
      <c r="Q562" s="70" t="e">
        <f t="shared" si="235"/>
        <v>#DIV/0!</v>
      </c>
      <c r="R562" s="71" t="e">
        <f>#REF!-F562</f>
        <v>#REF!</v>
      </c>
      <c r="S562" s="71" t="e">
        <f>#REF!/F562*100</f>
        <v>#REF!</v>
      </c>
      <c r="T562" s="70" t="e">
        <f>L562-#REF!</f>
        <v>#REF!</v>
      </c>
      <c r="U562" s="70" t="e">
        <f>+L562/#REF!*100</f>
        <v>#REF!</v>
      </c>
      <c r="V562" s="70">
        <f t="shared" si="233"/>
        <v>0</v>
      </c>
      <c r="W562" s="70" t="e">
        <f t="shared" si="234"/>
        <v>#DIV/0!</v>
      </c>
      <c r="X562" s="113"/>
    </row>
    <row r="563" spans="1:24" outlineLevel="1">
      <c r="A563" s="60"/>
      <c r="B563" s="72" t="s">
        <v>102</v>
      </c>
      <c r="C563" s="73">
        <v>2512</v>
      </c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0">
        <f t="shared" si="236"/>
        <v>0</v>
      </c>
      <c r="Q563" s="70" t="e">
        <f t="shared" si="235"/>
        <v>#DIV/0!</v>
      </c>
      <c r="R563" s="71" t="e">
        <f>#REF!-F563</f>
        <v>#REF!</v>
      </c>
      <c r="S563" s="71" t="e">
        <f>#REF!/F563*100</f>
        <v>#REF!</v>
      </c>
      <c r="T563" s="70" t="e">
        <f>L563-#REF!</f>
        <v>#REF!</v>
      </c>
      <c r="U563" s="70" t="e">
        <f>+L563/#REF!*100</f>
        <v>#REF!</v>
      </c>
      <c r="V563" s="70">
        <f t="shared" si="233"/>
        <v>0</v>
      </c>
      <c r="W563" s="70" t="e">
        <f t="shared" si="234"/>
        <v>#DIV/0!</v>
      </c>
      <c r="X563" s="113"/>
    </row>
    <row r="564" spans="1:24" hidden="1" outlineLevel="1">
      <c r="A564" s="60"/>
      <c r="B564" s="72" t="s">
        <v>129</v>
      </c>
      <c r="C564" s="73">
        <v>2521</v>
      </c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0">
        <f t="shared" si="236"/>
        <v>0</v>
      </c>
      <c r="Q564" s="70" t="e">
        <f t="shared" si="235"/>
        <v>#DIV/0!</v>
      </c>
      <c r="R564" s="71" t="e">
        <f>#REF!-F564</f>
        <v>#REF!</v>
      </c>
      <c r="S564" s="71" t="e">
        <f>#REF!/F564*100</f>
        <v>#REF!</v>
      </c>
      <c r="T564" s="70" t="e">
        <f>L564-#REF!</f>
        <v>#REF!</v>
      </c>
      <c r="U564" s="70" t="e">
        <f>+L564/#REF!*100</f>
        <v>#REF!</v>
      </c>
      <c r="V564" s="70">
        <f t="shared" si="233"/>
        <v>0</v>
      </c>
      <c r="W564" s="70" t="e">
        <f t="shared" si="234"/>
        <v>#DIV/0!</v>
      </c>
      <c r="X564" s="113"/>
    </row>
    <row r="565" spans="1:24" ht="25.5" hidden="1" outlineLevel="1">
      <c r="A565" s="60"/>
      <c r="B565" s="85" t="s">
        <v>104</v>
      </c>
      <c r="C565" s="73">
        <v>2721</v>
      </c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0">
        <f t="shared" si="236"/>
        <v>0</v>
      </c>
      <c r="Q565" s="70" t="e">
        <f t="shared" si="235"/>
        <v>#DIV/0!</v>
      </c>
      <c r="R565" s="71" t="e">
        <f>#REF!-F565</f>
        <v>#REF!</v>
      </c>
      <c r="S565" s="71" t="e">
        <f>#REF!/F565*100</f>
        <v>#REF!</v>
      </c>
      <c r="T565" s="70" t="e">
        <f>L565-#REF!</f>
        <v>#REF!</v>
      </c>
      <c r="U565" s="70" t="e">
        <f>+L565/#REF!*100</f>
        <v>#REF!</v>
      </c>
      <c r="V565" s="70">
        <f t="shared" si="233"/>
        <v>0</v>
      </c>
      <c r="W565" s="70" t="e">
        <f t="shared" si="234"/>
        <v>#DIV/0!</v>
      </c>
      <c r="X565" s="113"/>
    </row>
    <row r="566" spans="1:24" hidden="1" outlineLevel="1">
      <c r="A566" s="60"/>
      <c r="B566" s="88" t="s">
        <v>109</v>
      </c>
      <c r="C566" s="73"/>
      <c r="D566" s="67">
        <f t="shared" ref="D566:O566" si="246">SUM(D567:D571)</f>
        <v>0</v>
      </c>
      <c r="E566" s="67">
        <f t="shared" si="246"/>
        <v>0</v>
      </c>
      <c r="F566" s="67">
        <f t="shared" ref="F566" si="247">SUM(F567:F571)</f>
        <v>0</v>
      </c>
      <c r="G566" s="67">
        <f t="shared" si="246"/>
        <v>0</v>
      </c>
      <c r="H566" s="67">
        <f t="shared" si="246"/>
        <v>0</v>
      </c>
      <c r="I566" s="67">
        <f t="shared" si="246"/>
        <v>0</v>
      </c>
      <c r="J566" s="67">
        <f t="shared" si="246"/>
        <v>0</v>
      </c>
      <c r="K566" s="67">
        <f t="shared" ref="K566:M566" si="248">SUM(K567:K571)</f>
        <v>0</v>
      </c>
      <c r="L566" s="67">
        <f t="shared" si="246"/>
        <v>0</v>
      </c>
      <c r="M566" s="67">
        <f t="shared" si="248"/>
        <v>0</v>
      </c>
      <c r="N566" s="67">
        <f t="shared" si="246"/>
        <v>0</v>
      </c>
      <c r="O566" s="67">
        <f t="shared" si="246"/>
        <v>0</v>
      </c>
      <c r="P566" s="70">
        <f t="shared" si="236"/>
        <v>0</v>
      </c>
      <c r="Q566" s="70" t="e">
        <f t="shared" si="235"/>
        <v>#DIV/0!</v>
      </c>
      <c r="R566" s="71" t="e">
        <f>#REF!-F566</f>
        <v>#REF!</v>
      </c>
      <c r="S566" s="71" t="e">
        <f>#REF!/F566*100</f>
        <v>#REF!</v>
      </c>
      <c r="T566" s="70" t="e">
        <f>L566-#REF!</f>
        <v>#REF!</v>
      </c>
      <c r="U566" s="70" t="e">
        <f>+L566/#REF!*100</f>
        <v>#REF!</v>
      </c>
      <c r="V566" s="70">
        <f t="shared" si="233"/>
        <v>0</v>
      </c>
      <c r="W566" s="70" t="e">
        <f t="shared" si="234"/>
        <v>#DIV/0!</v>
      </c>
      <c r="X566" s="113"/>
    </row>
    <row r="567" spans="1:24" ht="12.75" hidden="1" customHeight="1" outlineLevel="1">
      <c r="A567" s="60"/>
      <c r="B567" s="72" t="s">
        <v>110</v>
      </c>
      <c r="C567" s="73">
        <v>3111</v>
      </c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0">
        <f t="shared" si="236"/>
        <v>0</v>
      </c>
      <c r="Q567" s="70" t="e">
        <f t="shared" si="235"/>
        <v>#DIV/0!</v>
      </c>
      <c r="R567" s="71" t="e">
        <f>#REF!-F567</f>
        <v>#REF!</v>
      </c>
      <c r="S567" s="71" t="e">
        <f>#REF!/F567*100</f>
        <v>#REF!</v>
      </c>
      <c r="T567" s="70" t="e">
        <f>L567-#REF!</f>
        <v>#REF!</v>
      </c>
      <c r="U567" s="70" t="e">
        <f>+L567/#REF!*100</f>
        <v>#REF!</v>
      </c>
      <c r="V567" s="70">
        <f t="shared" si="233"/>
        <v>0</v>
      </c>
      <c r="W567" s="70" t="e">
        <f t="shared" si="234"/>
        <v>#DIV/0!</v>
      </c>
      <c r="X567" s="113"/>
    </row>
    <row r="568" spans="1:24" ht="12.75" hidden="1" customHeight="1" outlineLevel="1">
      <c r="A568" s="60"/>
      <c r="B568" s="72" t="s">
        <v>111</v>
      </c>
      <c r="C568" s="73">
        <v>3112</v>
      </c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0">
        <f t="shared" si="236"/>
        <v>0</v>
      </c>
      <c r="Q568" s="70" t="e">
        <f t="shared" si="235"/>
        <v>#DIV/0!</v>
      </c>
      <c r="R568" s="71" t="e">
        <f>#REF!-F568</f>
        <v>#REF!</v>
      </c>
      <c r="S568" s="71" t="e">
        <f>#REF!/F568*100</f>
        <v>#REF!</v>
      </c>
      <c r="T568" s="70" t="e">
        <f>L568-#REF!</f>
        <v>#REF!</v>
      </c>
      <c r="U568" s="70" t="e">
        <f>+L568/#REF!*100</f>
        <v>#REF!</v>
      </c>
      <c r="V568" s="70">
        <f t="shared" si="233"/>
        <v>0</v>
      </c>
      <c r="W568" s="70" t="e">
        <f t="shared" si="234"/>
        <v>#DIV/0!</v>
      </c>
      <c r="X568" s="113"/>
    </row>
    <row r="569" spans="1:24" ht="12.75" hidden="1" customHeight="1" outlineLevel="1">
      <c r="A569" s="60"/>
      <c r="B569" s="72" t="s">
        <v>112</v>
      </c>
      <c r="C569" s="73">
        <v>3113</v>
      </c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0">
        <f t="shared" si="236"/>
        <v>0</v>
      </c>
      <c r="Q569" s="70" t="e">
        <f t="shared" si="235"/>
        <v>#DIV/0!</v>
      </c>
      <c r="R569" s="71" t="e">
        <f>#REF!-F569</f>
        <v>#REF!</v>
      </c>
      <c r="S569" s="71" t="e">
        <f>#REF!/F569*100</f>
        <v>#REF!</v>
      </c>
      <c r="T569" s="70" t="e">
        <f>L569-#REF!</f>
        <v>#REF!</v>
      </c>
      <c r="U569" s="70" t="e">
        <f>+L569/#REF!*100</f>
        <v>#REF!</v>
      </c>
      <c r="V569" s="70">
        <f t="shared" si="233"/>
        <v>0</v>
      </c>
      <c r="W569" s="70" t="e">
        <f t="shared" si="234"/>
        <v>#DIV/0!</v>
      </c>
      <c r="X569" s="113"/>
    </row>
    <row r="570" spans="1:24" ht="12.75" hidden="1" customHeight="1" outlineLevel="1">
      <c r="A570" s="60"/>
      <c r="B570" s="89" t="s">
        <v>113</v>
      </c>
      <c r="C570" s="73">
        <v>3122</v>
      </c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0">
        <f t="shared" si="236"/>
        <v>0</v>
      </c>
      <c r="Q570" s="70" t="e">
        <f t="shared" si="235"/>
        <v>#DIV/0!</v>
      </c>
      <c r="R570" s="71" t="e">
        <f>#REF!-F570</f>
        <v>#REF!</v>
      </c>
      <c r="S570" s="71" t="e">
        <f>#REF!/F570*100</f>
        <v>#REF!</v>
      </c>
      <c r="T570" s="70" t="e">
        <f>L570-#REF!</f>
        <v>#REF!</v>
      </c>
      <c r="U570" s="70" t="e">
        <f>+L570/#REF!*100</f>
        <v>#REF!</v>
      </c>
      <c r="V570" s="70">
        <f t="shared" si="233"/>
        <v>0</v>
      </c>
      <c r="W570" s="70" t="e">
        <f t="shared" si="234"/>
        <v>#DIV/0!</v>
      </c>
      <c r="X570" s="113"/>
    </row>
    <row r="571" spans="1:24" ht="12.75" hidden="1" customHeight="1" outlineLevel="1">
      <c r="A571" s="60"/>
      <c r="B571" s="89" t="s">
        <v>115</v>
      </c>
      <c r="C571" s="73">
        <v>3314</v>
      </c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0">
        <f t="shared" si="236"/>
        <v>0</v>
      </c>
      <c r="Q571" s="70" t="e">
        <f t="shared" si="235"/>
        <v>#DIV/0!</v>
      </c>
      <c r="R571" s="71" t="e">
        <f>#REF!-F571</f>
        <v>#REF!</v>
      </c>
      <c r="S571" s="71" t="e">
        <f>#REF!/F571*100</f>
        <v>#REF!</v>
      </c>
      <c r="T571" s="70" t="e">
        <f>L571-#REF!</f>
        <v>#REF!</v>
      </c>
      <c r="U571" s="70" t="e">
        <f>+L571/#REF!*100</f>
        <v>#REF!</v>
      </c>
      <c r="V571" s="70">
        <f t="shared" si="233"/>
        <v>0</v>
      </c>
      <c r="W571" s="70" t="e">
        <f t="shared" si="234"/>
        <v>#DIV/0!</v>
      </c>
      <c r="X571" s="113"/>
    </row>
    <row r="572" spans="1:24" outlineLevel="1">
      <c r="A572" s="60"/>
      <c r="B572" s="107"/>
      <c r="C572" s="97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0">
        <f t="shared" si="236"/>
        <v>0</v>
      </c>
      <c r="Q572" s="70" t="e">
        <f t="shared" si="235"/>
        <v>#DIV/0!</v>
      </c>
      <c r="R572" s="71" t="e">
        <f>#REF!-F572</f>
        <v>#REF!</v>
      </c>
      <c r="S572" s="71" t="e">
        <f>#REF!/F572*100</f>
        <v>#REF!</v>
      </c>
      <c r="T572" s="70" t="e">
        <f>L572-#REF!</f>
        <v>#REF!</v>
      </c>
      <c r="U572" s="70" t="e">
        <f>+L572/#REF!*100</f>
        <v>#REF!</v>
      </c>
      <c r="V572" s="70">
        <f t="shared" ref="V572:V635" si="249">N572-L572</f>
        <v>0</v>
      </c>
      <c r="W572" s="70" t="e">
        <f t="shared" ref="W572:W635" si="250">+N572/L572*100</f>
        <v>#DIV/0!</v>
      </c>
      <c r="X572" s="113"/>
    </row>
    <row r="573" spans="1:24" ht="25.5" outlineLevel="1">
      <c r="A573" s="60">
        <v>12</v>
      </c>
      <c r="B573" s="106" t="s">
        <v>145</v>
      </c>
      <c r="C573" s="97" t="s">
        <v>146</v>
      </c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70">
        <f t="shared" si="236"/>
        <v>0</v>
      </c>
      <c r="Q573" s="70" t="e">
        <f t="shared" ref="Q573:Q636" si="251">+F573/D573*100</f>
        <v>#DIV/0!</v>
      </c>
      <c r="R573" s="71" t="e">
        <f>#REF!-F573</f>
        <v>#REF!</v>
      </c>
      <c r="S573" s="71" t="e">
        <f>#REF!/F573*100</f>
        <v>#REF!</v>
      </c>
      <c r="T573" s="70" t="e">
        <f>L573-#REF!</f>
        <v>#REF!</v>
      </c>
      <c r="U573" s="70" t="e">
        <f>+L573/#REF!*100</f>
        <v>#REF!</v>
      </c>
      <c r="V573" s="70">
        <f t="shared" si="249"/>
        <v>0</v>
      </c>
      <c r="W573" s="70" t="e">
        <f t="shared" si="250"/>
        <v>#DIV/0!</v>
      </c>
      <c r="X573" s="113"/>
    </row>
    <row r="574" spans="1:24" outlineLevel="1">
      <c r="A574" s="60"/>
      <c r="B574" s="107" t="s">
        <v>117</v>
      </c>
      <c r="C574" s="97"/>
      <c r="D574" s="67">
        <f>SUM(D575:D581,D586:D603)-D593</f>
        <v>3104359.8554999996</v>
      </c>
      <c r="E574" s="67">
        <f>SUM(E575:E581,E586:E603)-E593</f>
        <v>0</v>
      </c>
      <c r="F574" s="67">
        <f>SUM(F575:F581,F586:F603)-F593</f>
        <v>224567.8</v>
      </c>
      <c r="G574" s="67">
        <f>SUM(G575:G581,G586:G603)</f>
        <v>0</v>
      </c>
      <c r="H574" s="67">
        <f>SUM(H575:H581,H586:H603)-H593</f>
        <v>3275333.1999999997</v>
      </c>
      <c r="I574" s="67">
        <f>SUM(I575:I581,I586:I603)</f>
        <v>3006.5</v>
      </c>
      <c r="J574" s="67">
        <f>SUM(J575:J581,J586:J603)-J593</f>
        <v>335402.58</v>
      </c>
      <c r="K574" s="67">
        <f>SUM(K575:K581,K586:K603)</f>
        <v>0</v>
      </c>
      <c r="L574" s="67">
        <f>SUM(L575:L581,L586:L603)-L593</f>
        <v>419494.78</v>
      </c>
      <c r="M574" s="67">
        <f>SUM(M575:M581,M586:M603)</f>
        <v>0</v>
      </c>
      <c r="N574" s="67">
        <f>SUM(N575:N581,N586:N603)-N593</f>
        <v>484734.12</v>
      </c>
      <c r="O574" s="67">
        <f>SUM(O575:O581,O586:O603)</f>
        <v>0</v>
      </c>
      <c r="P574" s="70">
        <f t="shared" ref="P574:P637" si="252">F574-D574</f>
        <v>-2879792.0554999998</v>
      </c>
      <c r="Q574" s="70">
        <f t="shared" si="251"/>
        <v>7.2339487189970217</v>
      </c>
      <c r="R574" s="71" t="e">
        <f>#REF!-F574</f>
        <v>#REF!</v>
      </c>
      <c r="S574" s="71" t="e">
        <f>#REF!/F574*100</f>
        <v>#REF!</v>
      </c>
      <c r="T574" s="70" t="e">
        <f>L574-#REF!</f>
        <v>#REF!</v>
      </c>
      <c r="U574" s="70" t="e">
        <f>+L574/#REF!*100</f>
        <v>#REF!</v>
      </c>
      <c r="V574" s="70">
        <f t="shared" si="249"/>
        <v>65239.339999999967</v>
      </c>
      <c r="W574" s="70">
        <f t="shared" si="250"/>
        <v>115.5518836253457</v>
      </c>
      <c r="X574" s="113"/>
    </row>
    <row r="575" spans="1:24" outlineLevel="1">
      <c r="A575" s="60"/>
      <c r="B575" s="72" t="s">
        <v>77</v>
      </c>
      <c r="C575" s="73">
        <v>2111</v>
      </c>
      <c r="D575" s="74">
        <v>6525.39</v>
      </c>
      <c r="E575" s="74"/>
      <c r="F575" s="74">
        <v>8340</v>
      </c>
      <c r="G575" s="74"/>
      <c r="H575" s="74">
        <v>8340</v>
      </c>
      <c r="I575" s="74"/>
      <c r="J575" s="74">
        <f>8340*1.4</f>
        <v>11676</v>
      </c>
      <c r="K575" s="74"/>
      <c r="L575" s="74">
        <f>8340*1.4</f>
        <v>11676</v>
      </c>
      <c r="M575" s="74"/>
      <c r="N575" s="74">
        <f>8340*1.6</f>
        <v>13344</v>
      </c>
      <c r="O575" s="74"/>
      <c r="P575" s="70">
        <f t="shared" si="252"/>
        <v>1814.6099999999997</v>
      </c>
      <c r="Q575" s="70">
        <f t="shared" si="251"/>
        <v>127.80845282810682</v>
      </c>
      <c r="R575" s="71" t="e">
        <f>#REF!-F575</f>
        <v>#REF!</v>
      </c>
      <c r="S575" s="71" t="e">
        <f>#REF!/F575*100</f>
        <v>#REF!</v>
      </c>
      <c r="T575" s="70" t="e">
        <f>L575-#REF!</f>
        <v>#REF!</v>
      </c>
      <c r="U575" s="70" t="e">
        <f>+L575/#REF!*100</f>
        <v>#REF!</v>
      </c>
      <c r="V575" s="70">
        <f t="shared" si="249"/>
        <v>1668</v>
      </c>
      <c r="W575" s="70">
        <f t="shared" si="250"/>
        <v>114.28571428571428</v>
      </c>
      <c r="X575" s="113"/>
    </row>
    <row r="576" spans="1:24" outlineLevel="1">
      <c r="A576" s="60"/>
      <c r="B576" s="72" t="s">
        <v>118</v>
      </c>
      <c r="C576" s="73">
        <v>2121</v>
      </c>
      <c r="D576" s="74">
        <v>633.65350000000001</v>
      </c>
      <c r="E576" s="74"/>
      <c r="F576" s="100">
        <v>1250.2</v>
      </c>
      <c r="G576" s="74"/>
      <c r="H576" s="100">
        <v>1250.2</v>
      </c>
      <c r="I576" s="74"/>
      <c r="J576" s="100">
        <f>1250.2*1.4</f>
        <v>1750.28</v>
      </c>
      <c r="K576" s="74"/>
      <c r="L576" s="100">
        <f>1250.2*1.4</f>
        <v>1750.28</v>
      </c>
      <c r="M576" s="74"/>
      <c r="N576" s="100">
        <f>1250.2*1.6</f>
        <v>2000.3200000000002</v>
      </c>
      <c r="O576" s="74"/>
      <c r="P576" s="70">
        <f t="shared" si="252"/>
        <v>616.54650000000004</v>
      </c>
      <c r="Q576" s="70">
        <f t="shared" si="251"/>
        <v>197.30025952669718</v>
      </c>
      <c r="R576" s="71" t="e">
        <f>#REF!-F576</f>
        <v>#REF!</v>
      </c>
      <c r="S576" s="71" t="e">
        <f>#REF!/F576*100</f>
        <v>#REF!</v>
      </c>
      <c r="T576" s="70" t="e">
        <f>L576-#REF!</f>
        <v>#REF!</v>
      </c>
      <c r="U576" s="70" t="e">
        <f>+L576/#REF!*100</f>
        <v>#REF!</v>
      </c>
      <c r="V576" s="70">
        <f t="shared" si="249"/>
        <v>250.04000000000019</v>
      </c>
      <c r="W576" s="70">
        <f t="shared" si="250"/>
        <v>114.28571428571431</v>
      </c>
      <c r="X576" s="113"/>
    </row>
    <row r="577" spans="1:24" outlineLevel="1">
      <c r="A577" s="60"/>
      <c r="B577" s="101" t="s">
        <v>79</v>
      </c>
      <c r="C577" s="73">
        <v>2211</v>
      </c>
      <c r="D577" s="74">
        <v>51.7</v>
      </c>
      <c r="E577" s="74"/>
      <c r="F577" s="100">
        <v>61.3</v>
      </c>
      <c r="G577" s="74"/>
      <c r="H577" s="100">
        <v>61.3</v>
      </c>
      <c r="I577" s="74"/>
      <c r="J577" s="100">
        <v>61.3</v>
      </c>
      <c r="K577" s="74"/>
      <c r="L577" s="100">
        <v>61.3</v>
      </c>
      <c r="M577" s="74"/>
      <c r="N577" s="100">
        <v>61.3</v>
      </c>
      <c r="O577" s="74"/>
      <c r="P577" s="70">
        <f t="shared" si="252"/>
        <v>9.5999999999999943</v>
      </c>
      <c r="Q577" s="70">
        <f t="shared" si="251"/>
        <v>118.568665377176</v>
      </c>
      <c r="R577" s="71" t="e">
        <f>#REF!-F577</f>
        <v>#REF!</v>
      </c>
      <c r="S577" s="71" t="e">
        <f>#REF!/F577*100</f>
        <v>#REF!</v>
      </c>
      <c r="T577" s="70" t="e">
        <f>L577-#REF!</f>
        <v>#REF!</v>
      </c>
      <c r="U577" s="70" t="e">
        <f>+L577/#REF!*100</f>
        <v>#REF!</v>
      </c>
      <c r="V577" s="70">
        <f t="shared" si="249"/>
        <v>0</v>
      </c>
      <c r="W577" s="70">
        <f t="shared" si="250"/>
        <v>100</v>
      </c>
      <c r="X577" s="113"/>
    </row>
    <row r="578" spans="1:24" outlineLevel="1">
      <c r="A578" s="60"/>
      <c r="B578" s="76" t="s">
        <v>80</v>
      </c>
      <c r="C578" s="73">
        <v>2212</v>
      </c>
      <c r="D578" s="74">
        <v>28</v>
      </c>
      <c r="E578" s="74"/>
      <c r="F578" s="100">
        <v>41.1</v>
      </c>
      <c r="G578" s="74"/>
      <c r="H578" s="100">
        <v>41.1</v>
      </c>
      <c r="I578" s="74"/>
      <c r="J578" s="100">
        <v>41.1</v>
      </c>
      <c r="K578" s="74"/>
      <c r="L578" s="100">
        <v>41.1</v>
      </c>
      <c r="M578" s="74"/>
      <c r="N578" s="100">
        <v>41.1</v>
      </c>
      <c r="O578" s="74"/>
      <c r="P578" s="70">
        <f t="shared" si="252"/>
        <v>13.100000000000001</v>
      </c>
      <c r="Q578" s="70">
        <f t="shared" si="251"/>
        <v>146.78571428571431</v>
      </c>
      <c r="R578" s="71" t="e">
        <f>#REF!-F578</f>
        <v>#REF!</v>
      </c>
      <c r="S578" s="71" t="e">
        <f>#REF!/F578*100</f>
        <v>#REF!</v>
      </c>
      <c r="T578" s="70" t="e">
        <f>L578-#REF!</f>
        <v>#REF!</v>
      </c>
      <c r="U578" s="70" t="e">
        <f>+L578/#REF!*100</f>
        <v>#REF!</v>
      </c>
      <c r="V578" s="70">
        <f t="shared" si="249"/>
        <v>0</v>
      </c>
      <c r="W578" s="70">
        <f t="shared" si="250"/>
        <v>100</v>
      </c>
      <c r="X578" s="113"/>
    </row>
    <row r="579" spans="1:24" outlineLevel="1">
      <c r="A579" s="60"/>
      <c r="B579" s="72" t="s">
        <v>81</v>
      </c>
      <c r="C579" s="73">
        <v>2213</v>
      </c>
      <c r="D579" s="74"/>
      <c r="E579" s="74"/>
      <c r="F579" s="100"/>
      <c r="G579" s="74"/>
      <c r="H579" s="100"/>
      <c r="I579" s="74"/>
      <c r="J579" s="100"/>
      <c r="K579" s="74"/>
      <c r="L579" s="100"/>
      <c r="M579" s="74"/>
      <c r="N579" s="100"/>
      <c r="O579" s="74"/>
      <c r="P579" s="70">
        <f t="shared" si="252"/>
        <v>0</v>
      </c>
      <c r="Q579" s="70" t="e">
        <f t="shared" si="251"/>
        <v>#DIV/0!</v>
      </c>
      <c r="R579" s="71" t="e">
        <f>#REF!-F579</f>
        <v>#REF!</v>
      </c>
      <c r="S579" s="71" t="e">
        <f>#REF!/F579*100</f>
        <v>#REF!</v>
      </c>
      <c r="T579" s="70" t="e">
        <f>L579-#REF!</f>
        <v>#REF!</v>
      </c>
      <c r="U579" s="70" t="e">
        <f>+L579/#REF!*100</f>
        <v>#REF!</v>
      </c>
      <c r="V579" s="70">
        <f t="shared" si="249"/>
        <v>0</v>
      </c>
      <c r="W579" s="70" t="e">
        <f t="shared" si="250"/>
        <v>#DIV/0!</v>
      </c>
      <c r="X579" s="113"/>
    </row>
    <row r="580" spans="1:24" outlineLevel="1">
      <c r="A580" s="60"/>
      <c r="B580" s="72" t="s">
        <v>82</v>
      </c>
      <c r="C580" s="73">
        <v>2214</v>
      </c>
      <c r="D580" s="74">
        <v>418.351</v>
      </c>
      <c r="E580" s="74"/>
      <c r="F580" s="100">
        <v>626.4</v>
      </c>
      <c r="G580" s="74"/>
      <c r="H580" s="100">
        <v>626.4</v>
      </c>
      <c r="I580" s="74"/>
      <c r="J580" s="100">
        <v>626.4</v>
      </c>
      <c r="K580" s="74"/>
      <c r="L580" s="100">
        <v>680.4</v>
      </c>
      <c r="M580" s="74"/>
      <c r="N580" s="100">
        <v>680.4</v>
      </c>
      <c r="O580" s="74"/>
      <c r="P580" s="70">
        <f t="shared" si="252"/>
        <v>208.04899999999998</v>
      </c>
      <c r="Q580" s="70">
        <f t="shared" si="251"/>
        <v>149.73072850309907</v>
      </c>
      <c r="R580" s="71" t="e">
        <f>#REF!-F580</f>
        <v>#REF!</v>
      </c>
      <c r="S580" s="71" t="e">
        <f>#REF!/F580*100</f>
        <v>#REF!</v>
      </c>
      <c r="T580" s="70" t="e">
        <f>L580-#REF!</f>
        <v>#REF!</v>
      </c>
      <c r="U580" s="70" t="e">
        <f>+L580/#REF!*100</f>
        <v>#REF!</v>
      </c>
      <c r="V580" s="70">
        <f t="shared" si="249"/>
        <v>0</v>
      </c>
      <c r="W580" s="70">
        <f t="shared" si="250"/>
        <v>100</v>
      </c>
      <c r="X580" s="113"/>
    </row>
    <row r="581" spans="1:24" outlineLevel="1">
      <c r="A581" s="60"/>
      <c r="B581" s="83" t="s">
        <v>83</v>
      </c>
      <c r="C581" s="78">
        <v>2215</v>
      </c>
      <c r="D581" s="67">
        <f>D582+D583+D585</f>
        <v>83226.645000000004</v>
      </c>
      <c r="E581" s="79">
        <f>E585</f>
        <v>0</v>
      </c>
      <c r="F581" s="67">
        <f>F582+F583+F584+F585</f>
        <v>35504.800000000003</v>
      </c>
      <c r="G581" s="79">
        <f>G585</f>
        <v>0</v>
      </c>
      <c r="H581" s="67">
        <f>H582+H583+H584+H585</f>
        <v>132814.29999999999</v>
      </c>
      <c r="I581" s="79">
        <f>I585</f>
        <v>0</v>
      </c>
      <c r="J581" s="67">
        <f>J582+J583+J584+J585</f>
        <v>35504.800000000003</v>
      </c>
      <c r="K581" s="79">
        <f>K585</f>
        <v>0</v>
      </c>
      <c r="L581" s="67">
        <f>L582+L583+L584+L585</f>
        <v>40000</v>
      </c>
      <c r="M581" s="79">
        <f>M585</f>
        <v>0</v>
      </c>
      <c r="N581" s="67">
        <f>N582+N583+N584+N585</f>
        <v>45508</v>
      </c>
      <c r="O581" s="79">
        <f>O585</f>
        <v>0</v>
      </c>
      <c r="P581" s="70">
        <f t="shared" si="252"/>
        <v>-47721.845000000001</v>
      </c>
      <c r="Q581" s="70">
        <f t="shared" si="251"/>
        <v>42.660376373455883</v>
      </c>
      <c r="R581" s="71" t="e">
        <f>#REF!-F581</f>
        <v>#REF!</v>
      </c>
      <c r="S581" s="71" t="e">
        <f>#REF!/F581*100</f>
        <v>#REF!</v>
      </c>
      <c r="T581" s="70" t="e">
        <f>L581-#REF!</f>
        <v>#REF!</v>
      </c>
      <c r="U581" s="70" t="e">
        <f>+L581/#REF!*100</f>
        <v>#REF!</v>
      </c>
      <c r="V581" s="70">
        <f t="shared" si="249"/>
        <v>5508</v>
      </c>
      <c r="W581" s="70">
        <f t="shared" si="250"/>
        <v>113.77</v>
      </c>
      <c r="X581" s="113"/>
    </row>
    <row r="582" spans="1:24" outlineLevel="1">
      <c r="A582" s="60"/>
      <c r="B582" s="80" t="s">
        <v>119</v>
      </c>
      <c r="C582" s="73">
        <v>22151</v>
      </c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0">
        <f t="shared" si="252"/>
        <v>0</v>
      </c>
      <c r="Q582" s="70" t="e">
        <f t="shared" si="251"/>
        <v>#DIV/0!</v>
      </c>
      <c r="R582" s="71" t="e">
        <f>#REF!-F582</f>
        <v>#REF!</v>
      </c>
      <c r="S582" s="71" t="e">
        <f>#REF!/F582*100</f>
        <v>#REF!</v>
      </c>
      <c r="T582" s="70" t="e">
        <f>L582-#REF!</f>
        <v>#REF!</v>
      </c>
      <c r="U582" s="70" t="e">
        <f>+L582/#REF!*100</f>
        <v>#REF!</v>
      </c>
      <c r="V582" s="70">
        <f t="shared" si="249"/>
        <v>0</v>
      </c>
      <c r="W582" s="70" t="e">
        <f t="shared" si="250"/>
        <v>#DIV/0!</v>
      </c>
      <c r="X582" s="113"/>
    </row>
    <row r="583" spans="1:24" outlineLevel="1">
      <c r="A583" s="60"/>
      <c r="B583" s="80" t="s">
        <v>120</v>
      </c>
      <c r="C583" s="73">
        <v>22152</v>
      </c>
      <c r="D583" s="74"/>
      <c r="E583" s="74"/>
      <c r="F583" s="100"/>
      <c r="G583" s="74"/>
      <c r="H583" s="100"/>
      <c r="I583" s="74"/>
      <c r="J583" s="100"/>
      <c r="K583" s="74"/>
      <c r="L583" s="100"/>
      <c r="M583" s="74"/>
      <c r="N583" s="100"/>
      <c r="O583" s="74"/>
      <c r="P583" s="70">
        <f t="shared" si="252"/>
        <v>0</v>
      </c>
      <c r="Q583" s="70" t="e">
        <f t="shared" si="251"/>
        <v>#DIV/0!</v>
      </c>
      <c r="R583" s="71" t="e">
        <f>#REF!-F583</f>
        <v>#REF!</v>
      </c>
      <c r="S583" s="71" t="e">
        <f>#REF!/F583*100</f>
        <v>#REF!</v>
      </c>
      <c r="T583" s="70" t="e">
        <f>L583-#REF!</f>
        <v>#REF!</v>
      </c>
      <c r="U583" s="70" t="e">
        <f>+L583/#REF!*100</f>
        <v>#REF!</v>
      </c>
      <c r="V583" s="70">
        <f t="shared" si="249"/>
        <v>0</v>
      </c>
      <c r="W583" s="70" t="e">
        <f t="shared" si="250"/>
        <v>#DIV/0!</v>
      </c>
      <c r="X583" s="113"/>
    </row>
    <row r="584" spans="1:24" outlineLevel="1">
      <c r="A584" s="60"/>
      <c r="B584" s="80" t="s">
        <v>86</v>
      </c>
      <c r="C584" s="73">
        <v>22153</v>
      </c>
      <c r="D584" s="74"/>
      <c r="E584" s="74"/>
      <c r="F584" s="100"/>
      <c r="G584" s="74"/>
      <c r="H584" s="100"/>
      <c r="I584" s="74"/>
      <c r="J584" s="100"/>
      <c r="K584" s="74"/>
      <c r="L584" s="100"/>
      <c r="M584" s="74"/>
      <c r="N584" s="100"/>
      <c r="O584" s="74"/>
      <c r="P584" s="70">
        <f t="shared" si="252"/>
        <v>0</v>
      </c>
      <c r="Q584" s="70" t="e">
        <f t="shared" si="251"/>
        <v>#DIV/0!</v>
      </c>
      <c r="R584" s="71" t="e">
        <f>#REF!-F584</f>
        <v>#REF!</v>
      </c>
      <c r="S584" s="71" t="e">
        <f>#REF!/F584*100</f>
        <v>#REF!</v>
      </c>
      <c r="T584" s="70" t="e">
        <f>L584-#REF!</f>
        <v>#REF!</v>
      </c>
      <c r="U584" s="70" t="e">
        <f>+L584/#REF!*100</f>
        <v>#REF!</v>
      </c>
      <c r="V584" s="70">
        <f t="shared" si="249"/>
        <v>0</v>
      </c>
      <c r="W584" s="70" t="e">
        <f t="shared" si="250"/>
        <v>#DIV/0!</v>
      </c>
      <c r="X584" s="113"/>
    </row>
    <row r="585" spans="1:24" outlineLevel="1">
      <c r="A585" s="60"/>
      <c r="B585" s="80" t="s">
        <v>121</v>
      </c>
      <c r="C585" s="73">
        <v>22154</v>
      </c>
      <c r="D585" s="74">
        <v>83226.645000000004</v>
      </c>
      <c r="E585" s="74"/>
      <c r="F585" s="100">
        <v>35504.800000000003</v>
      </c>
      <c r="G585" s="74"/>
      <c r="H585" s="100">
        <v>132814.29999999999</v>
      </c>
      <c r="I585" s="74"/>
      <c r="J585" s="100">
        <v>35504.800000000003</v>
      </c>
      <c r="K585" s="74"/>
      <c r="L585" s="100">
        <v>40000</v>
      </c>
      <c r="M585" s="74"/>
      <c r="N585" s="100">
        <v>45508</v>
      </c>
      <c r="O585" s="74"/>
      <c r="P585" s="70">
        <f t="shared" si="252"/>
        <v>-47721.845000000001</v>
      </c>
      <c r="Q585" s="70">
        <f t="shared" si="251"/>
        <v>42.660376373455883</v>
      </c>
      <c r="R585" s="71" t="e">
        <f>#REF!-F585</f>
        <v>#REF!</v>
      </c>
      <c r="S585" s="71" t="e">
        <f>#REF!/F585*100</f>
        <v>#REF!</v>
      </c>
      <c r="T585" s="70" t="e">
        <f>L585-#REF!</f>
        <v>#REF!</v>
      </c>
      <c r="U585" s="70" t="e">
        <f>+L585/#REF!*100</f>
        <v>#REF!</v>
      </c>
      <c r="V585" s="70">
        <f t="shared" si="249"/>
        <v>5508</v>
      </c>
      <c r="W585" s="70">
        <f t="shared" si="250"/>
        <v>113.77</v>
      </c>
      <c r="X585" s="113"/>
    </row>
    <row r="586" spans="1:24" outlineLevel="1">
      <c r="A586" s="60"/>
      <c r="B586" s="76" t="s">
        <v>88</v>
      </c>
      <c r="C586" s="73">
        <v>2217</v>
      </c>
      <c r="D586" s="74"/>
      <c r="E586" s="74"/>
      <c r="F586" s="100"/>
      <c r="G586" s="74"/>
      <c r="H586" s="100"/>
      <c r="I586" s="74"/>
      <c r="J586" s="100"/>
      <c r="K586" s="74"/>
      <c r="L586" s="100"/>
      <c r="M586" s="74"/>
      <c r="N586" s="100"/>
      <c r="O586" s="74"/>
      <c r="P586" s="70">
        <f t="shared" si="252"/>
        <v>0</v>
      </c>
      <c r="Q586" s="70" t="e">
        <f t="shared" si="251"/>
        <v>#DIV/0!</v>
      </c>
      <c r="R586" s="71" t="e">
        <f>#REF!-F586</f>
        <v>#REF!</v>
      </c>
      <c r="S586" s="71" t="e">
        <f>#REF!/F586*100</f>
        <v>#REF!</v>
      </c>
      <c r="T586" s="70" t="e">
        <f>L586-#REF!</f>
        <v>#REF!</v>
      </c>
      <c r="U586" s="70" t="e">
        <f>+L586/#REF!*100</f>
        <v>#REF!</v>
      </c>
      <c r="V586" s="70">
        <f t="shared" si="249"/>
        <v>0</v>
      </c>
      <c r="W586" s="70" t="e">
        <f t="shared" si="250"/>
        <v>#DIV/0!</v>
      </c>
      <c r="X586" s="113"/>
    </row>
    <row r="587" spans="1:24" outlineLevel="1">
      <c r="A587" s="60"/>
      <c r="B587" s="72" t="s">
        <v>89</v>
      </c>
      <c r="C587" s="73">
        <v>2218</v>
      </c>
      <c r="D587" s="74"/>
      <c r="E587" s="74"/>
      <c r="F587" s="100"/>
      <c r="G587" s="74"/>
      <c r="H587" s="100"/>
      <c r="I587" s="74"/>
      <c r="J587" s="100"/>
      <c r="K587" s="74"/>
      <c r="L587" s="100"/>
      <c r="M587" s="74"/>
      <c r="N587" s="100"/>
      <c r="O587" s="74"/>
      <c r="P587" s="70">
        <f t="shared" si="252"/>
        <v>0</v>
      </c>
      <c r="Q587" s="70" t="e">
        <f t="shared" si="251"/>
        <v>#DIV/0!</v>
      </c>
      <c r="R587" s="71" t="e">
        <f>#REF!-F587</f>
        <v>#REF!</v>
      </c>
      <c r="S587" s="71" t="e">
        <f>#REF!/F587*100</f>
        <v>#REF!</v>
      </c>
      <c r="T587" s="70" t="e">
        <f>L587-#REF!</f>
        <v>#REF!</v>
      </c>
      <c r="U587" s="70" t="e">
        <f>+L587/#REF!*100</f>
        <v>#REF!</v>
      </c>
      <c r="V587" s="70">
        <f t="shared" si="249"/>
        <v>0</v>
      </c>
      <c r="W587" s="70" t="e">
        <f t="shared" si="250"/>
        <v>#DIV/0!</v>
      </c>
      <c r="X587" s="113"/>
    </row>
    <row r="588" spans="1:24" outlineLevel="1">
      <c r="A588" s="60"/>
      <c r="B588" s="72" t="s">
        <v>122</v>
      </c>
      <c r="C588" s="73">
        <v>2221</v>
      </c>
      <c r="D588" s="74"/>
      <c r="E588" s="74"/>
      <c r="F588" s="100"/>
      <c r="G588" s="74"/>
      <c r="H588" s="100"/>
      <c r="I588" s="74"/>
      <c r="J588" s="100"/>
      <c r="K588" s="74"/>
      <c r="L588" s="100"/>
      <c r="M588" s="74"/>
      <c r="N588" s="100"/>
      <c r="O588" s="74"/>
      <c r="P588" s="70">
        <f t="shared" si="252"/>
        <v>0</v>
      </c>
      <c r="Q588" s="70" t="e">
        <f t="shared" si="251"/>
        <v>#DIV/0!</v>
      </c>
      <c r="R588" s="71" t="e">
        <f>#REF!-F588</f>
        <v>#REF!</v>
      </c>
      <c r="S588" s="71" t="e">
        <f>#REF!/F588*100</f>
        <v>#REF!</v>
      </c>
      <c r="T588" s="70" t="e">
        <f>L588-#REF!</f>
        <v>#REF!</v>
      </c>
      <c r="U588" s="70" t="e">
        <f>+L588/#REF!*100</f>
        <v>#REF!</v>
      </c>
      <c r="V588" s="70">
        <f t="shared" si="249"/>
        <v>0</v>
      </c>
      <c r="W588" s="70" t="e">
        <f t="shared" si="250"/>
        <v>#DIV/0!</v>
      </c>
      <c r="X588" s="113"/>
    </row>
    <row r="589" spans="1:24" ht="25.5" outlineLevel="1">
      <c r="A589" s="60"/>
      <c r="B589" s="81" t="s">
        <v>91</v>
      </c>
      <c r="C589" s="73">
        <v>2222</v>
      </c>
      <c r="D589" s="74">
        <v>33.414999999999999</v>
      </c>
      <c r="E589" s="74"/>
      <c r="F589" s="100">
        <v>70</v>
      </c>
      <c r="G589" s="74"/>
      <c r="H589" s="100">
        <v>70</v>
      </c>
      <c r="I589" s="74"/>
      <c r="J589" s="100">
        <v>70</v>
      </c>
      <c r="K589" s="74"/>
      <c r="L589" s="100">
        <v>55</v>
      </c>
      <c r="M589" s="74"/>
      <c r="N589" s="100">
        <v>55</v>
      </c>
      <c r="O589" s="74"/>
      <c r="P589" s="70">
        <f t="shared" si="252"/>
        <v>36.585000000000001</v>
      </c>
      <c r="Q589" s="70">
        <f t="shared" si="251"/>
        <v>209.48675744426154</v>
      </c>
      <c r="R589" s="71" t="e">
        <f>#REF!-F589</f>
        <v>#REF!</v>
      </c>
      <c r="S589" s="71" t="e">
        <f>#REF!/F589*100</f>
        <v>#REF!</v>
      </c>
      <c r="T589" s="70" t="e">
        <f>L589-#REF!</f>
        <v>#REF!</v>
      </c>
      <c r="U589" s="70" t="e">
        <f>+L589/#REF!*100</f>
        <v>#REF!</v>
      </c>
      <c r="V589" s="70">
        <f t="shared" si="249"/>
        <v>0</v>
      </c>
      <c r="W589" s="70">
        <f t="shared" si="250"/>
        <v>100</v>
      </c>
      <c r="X589" s="113"/>
    </row>
    <row r="590" spans="1:24" outlineLevel="1">
      <c r="A590" s="60"/>
      <c r="B590" s="81" t="s">
        <v>92</v>
      </c>
      <c r="C590" s="73">
        <v>2223</v>
      </c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0">
        <f t="shared" si="252"/>
        <v>0</v>
      </c>
      <c r="Q590" s="70" t="e">
        <f t="shared" si="251"/>
        <v>#DIV/0!</v>
      </c>
      <c r="R590" s="71" t="e">
        <f>#REF!-F590</f>
        <v>#REF!</v>
      </c>
      <c r="S590" s="71" t="e">
        <f>#REF!/F590*100</f>
        <v>#REF!</v>
      </c>
      <c r="T590" s="70" t="e">
        <f>L590-#REF!</f>
        <v>#REF!</v>
      </c>
      <c r="U590" s="70" t="e">
        <f>+L590/#REF!*100</f>
        <v>#REF!</v>
      </c>
      <c r="V590" s="70">
        <f t="shared" si="249"/>
        <v>0</v>
      </c>
      <c r="W590" s="70" t="e">
        <f t="shared" si="250"/>
        <v>#DIV/0!</v>
      </c>
      <c r="X590" s="113"/>
    </row>
    <row r="591" spans="1:24" ht="13.5" customHeight="1" outlineLevel="1">
      <c r="A591" s="60"/>
      <c r="B591" s="81" t="s">
        <v>128</v>
      </c>
      <c r="C591" s="73">
        <v>2224</v>
      </c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0">
        <f t="shared" si="252"/>
        <v>0</v>
      </c>
      <c r="Q591" s="70" t="e">
        <f t="shared" si="251"/>
        <v>#DIV/0!</v>
      </c>
      <c r="R591" s="71" t="e">
        <f>#REF!-F591</f>
        <v>#REF!</v>
      </c>
      <c r="S591" s="71" t="e">
        <f>#REF!/F591*100</f>
        <v>#REF!</v>
      </c>
      <c r="T591" s="70" t="e">
        <f>L591-#REF!</f>
        <v>#REF!</v>
      </c>
      <c r="U591" s="70" t="e">
        <f>+L591/#REF!*100</f>
        <v>#REF!</v>
      </c>
      <c r="V591" s="70">
        <f t="shared" si="249"/>
        <v>0</v>
      </c>
      <c r="W591" s="70" t="e">
        <f t="shared" si="250"/>
        <v>#DIV/0!</v>
      </c>
      <c r="X591" s="113"/>
    </row>
    <row r="592" spans="1:24" ht="13.5" customHeight="1" outlineLevel="1">
      <c r="A592" s="60"/>
      <c r="B592" s="81" t="s">
        <v>123</v>
      </c>
      <c r="C592" s="73">
        <v>2225</v>
      </c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0">
        <f t="shared" si="252"/>
        <v>0</v>
      </c>
      <c r="Q592" s="70" t="e">
        <f t="shared" si="251"/>
        <v>#DIV/0!</v>
      </c>
      <c r="R592" s="71" t="e">
        <f>#REF!-F592</f>
        <v>#REF!</v>
      </c>
      <c r="S592" s="71" t="e">
        <f>#REF!/F592*100</f>
        <v>#REF!</v>
      </c>
      <c r="T592" s="70" t="e">
        <f>L592-#REF!</f>
        <v>#REF!</v>
      </c>
      <c r="U592" s="70" t="e">
        <f>+L592/#REF!*100</f>
        <v>#REF!</v>
      </c>
      <c r="V592" s="70">
        <f t="shared" si="249"/>
        <v>0</v>
      </c>
      <c r="W592" s="70" t="e">
        <f t="shared" si="250"/>
        <v>#DIV/0!</v>
      </c>
      <c r="X592" s="113"/>
    </row>
    <row r="593" spans="1:24" s="112" customFormat="1" ht="13.5" customHeight="1" outlineLevel="1">
      <c r="A593" s="60"/>
      <c r="B593" s="110" t="s">
        <v>124</v>
      </c>
      <c r="C593" s="78">
        <v>2231</v>
      </c>
      <c r="D593" s="67">
        <v>60.1</v>
      </c>
      <c r="E593" s="67"/>
      <c r="F593" s="67">
        <f>F594+F595+F597</f>
        <v>0</v>
      </c>
      <c r="G593" s="67"/>
      <c r="H593" s="67">
        <f>H594+H595+H597</f>
        <v>0</v>
      </c>
      <c r="I593" s="67"/>
      <c r="J593" s="67">
        <f>J594+J595+J597</f>
        <v>0</v>
      </c>
      <c r="K593" s="67"/>
      <c r="L593" s="67">
        <f>L594+L595+L597</f>
        <v>0</v>
      </c>
      <c r="M593" s="67"/>
      <c r="N593" s="67">
        <f>N594+N595+N597</f>
        <v>0</v>
      </c>
      <c r="O593" s="67"/>
      <c r="P593" s="111">
        <f t="shared" si="252"/>
        <v>-60.1</v>
      </c>
      <c r="Q593" s="111">
        <f t="shared" si="251"/>
        <v>0</v>
      </c>
      <c r="R593" s="98" t="e">
        <f>#REF!-F593</f>
        <v>#REF!</v>
      </c>
      <c r="S593" s="98" t="e">
        <f>#REF!/F593*100</f>
        <v>#REF!</v>
      </c>
      <c r="T593" s="111" t="e">
        <f>L593-#REF!</f>
        <v>#REF!</v>
      </c>
      <c r="U593" s="111" t="e">
        <f>+L593/#REF!*100</f>
        <v>#REF!</v>
      </c>
      <c r="V593" s="111">
        <f t="shared" si="249"/>
        <v>0</v>
      </c>
      <c r="W593" s="111" t="e">
        <f t="shared" si="250"/>
        <v>#DIV/0!</v>
      </c>
      <c r="X593" s="117"/>
    </row>
    <row r="594" spans="1:24" ht="13.5" customHeight="1" outlineLevel="1">
      <c r="A594" s="60"/>
      <c r="B594" s="81" t="s">
        <v>96</v>
      </c>
      <c r="C594" s="73">
        <v>22311100</v>
      </c>
      <c r="D594" s="74">
        <v>18.5</v>
      </c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0">
        <f t="shared" si="252"/>
        <v>-18.5</v>
      </c>
      <c r="Q594" s="70">
        <f t="shared" si="251"/>
        <v>0</v>
      </c>
      <c r="R594" s="71" t="e">
        <f>#REF!-F594</f>
        <v>#REF!</v>
      </c>
      <c r="S594" s="71" t="e">
        <f>#REF!/F594*100</f>
        <v>#REF!</v>
      </c>
      <c r="T594" s="70" t="e">
        <f>L594-#REF!</f>
        <v>#REF!</v>
      </c>
      <c r="U594" s="70" t="e">
        <f>+L594/#REF!*100</f>
        <v>#REF!</v>
      </c>
      <c r="V594" s="70">
        <f t="shared" si="249"/>
        <v>0</v>
      </c>
      <c r="W594" s="70" t="e">
        <f t="shared" si="250"/>
        <v>#DIV/0!</v>
      </c>
      <c r="X594" s="113"/>
    </row>
    <row r="595" spans="1:24" ht="13.5" customHeight="1" outlineLevel="1">
      <c r="A595" s="60"/>
      <c r="B595" s="81" t="s">
        <v>97</v>
      </c>
      <c r="C595" s="73">
        <v>22311200</v>
      </c>
      <c r="D595" s="74">
        <v>81.614000000000004</v>
      </c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0">
        <f t="shared" si="252"/>
        <v>-81.614000000000004</v>
      </c>
      <c r="Q595" s="70">
        <f t="shared" si="251"/>
        <v>0</v>
      </c>
      <c r="R595" s="71" t="e">
        <f>#REF!-F595</f>
        <v>#REF!</v>
      </c>
      <c r="S595" s="71" t="e">
        <f>#REF!/F595*100</f>
        <v>#REF!</v>
      </c>
      <c r="T595" s="70" t="e">
        <f>L595-#REF!</f>
        <v>#REF!</v>
      </c>
      <c r="U595" s="70" t="e">
        <f>+L595/#REF!*100</f>
        <v>#REF!</v>
      </c>
      <c r="V595" s="70">
        <f t="shared" si="249"/>
        <v>0</v>
      </c>
      <c r="W595" s="70" t="e">
        <f t="shared" si="250"/>
        <v>#DIV/0!</v>
      </c>
      <c r="X595" s="113"/>
    </row>
    <row r="596" spans="1:24" ht="13.5" customHeight="1" outlineLevel="1">
      <c r="A596" s="60"/>
      <c r="B596" s="81" t="s">
        <v>98</v>
      </c>
      <c r="C596" s="73">
        <v>22311300</v>
      </c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0">
        <f t="shared" si="252"/>
        <v>0</v>
      </c>
      <c r="Q596" s="70" t="e">
        <f t="shared" si="251"/>
        <v>#DIV/0!</v>
      </c>
      <c r="R596" s="71" t="e">
        <f>#REF!-F596</f>
        <v>#REF!</v>
      </c>
      <c r="S596" s="71" t="e">
        <f>#REF!/F596*100</f>
        <v>#REF!</v>
      </c>
      <c r="T596" s="70" t="e">
        <f>L596-#REF!</f>
        <v>#REF!</v>
      </c>
      <c r="U596" s="70" t="e">
        <f>+L596/#REF!*100</f>
        <v>#REF!</v>
      </c>
      <c r="V596" s="70">
        <f t="shared" si="249"/>
        <v>0</v>
      </c>
      <c r="W596" s="70" t="e">
        <f t="shared" si="250"/>
        <v>#DIV/0!</v>
      </c>
      <c r="X596" s="113"/>
    </row>
    <row r="597" spans="1:24" ht="13.5" hidden="1" customHeight="1" outlineLevel="1">
      <c r="A597" s="60"/>
      <c r="B597" s="81" t="s">
        <v>99</v>
      </c>
      <c r="C597" s="73">
        <v>22311400</v>
      </c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0">
        <f t="shared" si="252"/>
        <v>0</v>
      </c>
      <c r="Q597" s="70" t="e">
        <f t="shared" si="251"/>
        <v>#DIV/0!</v>
      </c>
      <c r="R597" s="71" t="e">
        <f>#REF!-F597</f>
        <v>#REF!</v>
      </c>
      <c r="S597" s="71" t="e">
        <f>#REF!/F597*100</f>
        <v>#REF!</v>
      </c>
      <c r="T597" s="70" t="e">
        <f>L597-#REF!</f>
        <v>#REF!</v>
      </c>
      <c r="U597" s="70" t="e">
        <f>+L597/#REF!*100</f>
        <v>#REF!</v>
      </c>
      <c r="V597" s="70">
        <f t="shared" si="249"/>
        <v>0</v>
      </c>
      <c r="W597" s="70" t="e">
        <f t="shared" si="250"/>
        <v>#DIV/0!</v>
      </c>
      <c r="X597" s="113"/>
    </row>
    <row r="598" spans="1:24" ht="13.5" hidden="1" customHeight="1" outlineLevel="1">
      <c r="A598" s="60"/>
      <c r="B598" s="81" t="s">
        <v>100</v>
      </c>
      <c r="C598" s="73">
        <v>2235</v>
      </c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0">
        <f t="shared" si="252"/>
        <v>0</v>
      </c>
      <c r="Q598" s="70" t="e">
        <f t="shared" si="251"/>
        <v>#DIV/0!</v>
      </c>
      <c r="R598" s="71" t="e">
        <f>#REF!-F598</f>
        <v>#REF!</v>
      </c>
      <c r="S598" s="71" t="e">
        <f>#REF!/F598*100</f>
        <v>#REF!</v>
      </c>
      <c r="T598" s="70" t="e">
        <f>L598-#REF!</f>
        <v>#REF!</v>
      </c>
      <c r="U598" s="70" t="e">
        <f>+L598/#REF!*100</f>
        <v>#REF!</v>
      </c>
      <c r="V598" s="70">
        <f t="shared" si="249"/>
        <v>0</v>
      </c>
      <c r="W598" s="70" t="e">
        <f t="shared" si="250"/>
        <v>#DIV/0!</v>
      </c>
      <c r="X598" s="113"/>
    </row>
    <row r="599" spans="1:24" ht="13.5" hidden="1" customHeight="1" outlineLevel="1">
      <c r="A599" s="60"/>
      <c r="B599" s="72" t="s">
        <v>101</v>
      </c>
      <c r="C599" s="73">
        <v>2511</v>
      </c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0">
        <f t="shared" si="252"/>
        <v>0</v>
      </c>
      <c r="Q599" s="70" t="e">
        <f t="shared" si="251"/>
        <v>#DIV/0!</v>
      </c>
      <c r="R599" s="71" t="e">
        <f>#REF!-F599</f>
        <v>#REF!</v>
      </c>
      <c r="S599" s="71" t="e">
        <f>#REF!/F599*100</f>
        <v>#REF!</v>
      </c>
      <c r="T599" s="70" t="e">
        <f>L599-#REF!</f>
        <v>#REF!</v>
      </c>
      <c r="U599" s="70" t="e">
        <f>+L599/#REF!*100</f>
        <v>#REF!</v>
      </c>
      <c r="V599" s="70">
        <f t="shared" si="249"/>
        <v>0</v>
      </c>
      <c r="W599" s="70" t="e">
        <f t="shared" si="250"/>
        <v>#DIV/0!</v>
      </c>
      <c r="X599" s="113"/>
    </row>
    <row r="600" spans="1:24" ht="13.5" hidden="1" customHeight="1" outlineLevel="1">
      <c r="A600" s="60"/>
      <c r="B600" s="72" t="s">
        <v>102</v>
      </c>
      <c r="C600" s="73">
        <v>2512</v>
      </c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0">
        <f t="shared" si="252"/>
        <v>0</v>
      </c>
      <c r="Q600" s="70" t="e">
        <f t="shared" si="251"/>
        <v>#DIV/0!</v>
      </c>
      <c r="R600" s="71" t="e">
        <f>#REF!-F600</f>
        <v>#REF!</v>
      </c>
      <c r="S600" s="71" t="e">
        <f>#REF!/F600*100</f>
        <v>#REF!</v>
      </c>
      <c r="T600" s="70" t="e">
        <f>L600-#REF!</f>
        <v>#REF!</v>
      </c>
      <c r="U600" s="70" t="e">
        <f>+L600/#REF!*100</f>
        <v>#REF!</v>
      </c>
      <c r="V600" s="70">
        <f t="shared" si="249"/>
        <v>0</v>
      </c>
      <c r="W600" s="70" t="e">
        <f t="shared" si="250"/>
        <v>#DIV/0!</v>
      </c>
      <c r="X600" s="113"/>
    </row>
    <row r="601" spans="1:24" ht="13.5" hidden="1" customHeight="1" outlineLevel="1">
      <c r="A601" s="60"/>
      <c r="B601" s="72" t="s">
        <v>129</v>
      </c>
      <c r="C601" s="73">
        <v>2521</v>
      </c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0">
        <f t="shared" si="252"/>
        <v>0</v>
      </c>
      <c r="Q601" s="70" t="e">
        <f t="shared" si="251"/>
        <v>#DIV/0!</v>
      </c>
      <c r="R601" s="71" t="e">
        <f>#REF!-F601</f>
        <v>#REF!</v>
      </c>
      <c r="S601" s="71" t="e">
        <f>#REF!/F601*100</f>
        <v>#REF!</v>
      </c>
      <c r="T601" s="70" t="e">
        <f>L601-#REF!</f>
        <v>#REF!</v>
      </c>
      <c r="U601" s="70" t="e">
        <f>+L601/#REF!*100</f>
        <v>#REF!</v>
      </c>
      <c r="V601" s="70">
        <f t="shared" si="249"/>
        <v>0</v>
      </c>
      <c r="W601" s="70" t="e">
        <f t="shared" si="250"/>
        <v>#DIV/0!</v>
      </c>
      <c r="X601" s="113"/>
    </row>
    <row r="602" spans="1:24" ht="13.5" hidden="1" customHeight="1" outlineLevel="1">
      <c r="A602" s="60"/>
      <c r="B602" s="85" t="s">
        <v>104</v>
      </c>
      <c r="C602" s="73">
        <v>2721</v>
      </c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0">
        <f t="shared" si="252"/>
        <v>0</v>
      </c>
      <c r="Q602" s="70" t="e">
        <f t="shared" si="251"/>
        <v>#DIV/0!</v>
      </c>
      <c r="R602" s="71" t="e">
        <f>#REF!-F602</f>
        <v>#REF!</v>
      </c>
      <c r="S602" s="71" t="e">
        <f>#REF!/F602*100</f>
        <v>#REF!</v>
      </c>
      <c r="T602" s="70" t="e">
        <f>L602-#REF!</f>
        <v>#REF!</v>
      </c>
      <c r="U602" s="70" t="e">
        <f>+L602/#REF!*100</f>
        <v>#REF!</v>
      </c>
      <c r="V602" s="70">
        <f t="shared" si="249"/>
        <v>0</v>
      </c>
      <c r="W602" s="70" t="e">
        <f t="shared" si="250"/>
        <v>#DIV/0!</v>
      </c>
      <c r="X602" s="113"/>
    </row>
    <row r="603" spans="1:24" outlineLevel="1">
      <c r="A603" s="60"/>
      <c r="B603" s="88" t="s">
        <v>109</v>
      </c>
      <c r="C603" s="73"/>
      <c r="D603" s="67">
        <f>SUM(D604:D608)</f>
        <v>3013342.5869999998</v>
      </c>
      <c r="E603" s="67">
        <f>SUM(E604:E608)</f>
        <v>0</v>
      </c>
      <c r="F603" s="67">
        <f>F604+F605+F606</f>
        <v>178674</v>
      </c>
      <c r="G603" s="67">
        <f>SUM(G604:G608)</f>
        <v>0</v>
      </c>
      <c r="H603" s="67">
        <f>H604+H605+H606</f>
        <v>3132129.9</v>
      </c>
      <c r="I603" s="67">
        <f>SUM(I604:I608)</f>
        <v>3006.5</v>
      </c>
      <c r="J603" s="67">
        <f>J604+J605+J606</f>
        <v>285672.7</v>
      </c>
      <c r="K603" s="67">
        <f>SUM(K604:K608)</f>
        <v>0</v>
      </c>
      <c r="L603" s="67">
        <f>L604+L605+L606</f>
        <v>365230.7</v>
      </c>
      <c r="M603" s="67">
        <f>SUM(M604:M608)</f>
        <v>0</v>
      </c>
      <c r="N603" s="67">
        <f>N604+N605+N606</f>
        <v>423044</v>
      </c>
      <c r="O603" s="67">
        <f>SUM(O604:O608)</f>
        <v>0</v>
      </c>
      <c r="P603" s="70">
        <f t="shared" si="252"/>
        <v>-2834668.5869999998</v>
      </c>
      <c r="Q603" s="70">
        <f t="shared" si="251"/>
        <v>5.9294286939303129</v>
      </c>
      <c r="R603" s="71" t="e">
        <f>#REF!-F603</f>
        <v>#REF!</v>
      </c>
      <c r="S603" s="71" t="e">
        <f>#REF!/F603*100</f>
        <v>#REF!</v>
      </c>
      <c r="T603" s="70" t="e">
        <f>L603-#REF!</f>
        <v>#REF!</v>
      </c>
      <c r="U603" s="70" t="e">
        <f>+L603/#REF!*100</f>
        <v>#REF!</v>
      </c>
      <c r="V603" s="70">
        <f t="shared" si="249"/>
        <v>57813.299999999988</v>
      </c>
      <c r="W603" s="70">
        <f t="shared" si="250"/>
        <v>115.82925531725563</v>
      </c>
      <c r="X603" s="113"/>
    </row>
    <row r="604" spans="1:24" outlineLevel="1">
      <c r="A604" s="60"/>
      <c r="B604" s="72" t="s">
        <v>110</v>
      </c>
      <c r="C604" s="73">
        <v>3111</v>
      </c>
      <c r="D604" s="82">
        <v>3013342.5869999998</v>
      </c>
      <c r="E604" s="82"/>
      <c r="F604" s="74">
        <v>178674</v>
      </c>
      <c r="G604" s="74"/>
      <c r="H604" s="74">
        <v>3132129.9</v>
      </c>
      <c r="I604" s="74">
        <f>6.5+3000</f>
        <v>3006.5</v>
      </c>
      <c r="J604" s="74">
        <v>285672.7</v>
      </c>
      <c r="K604" s="74"/>
      <c r="L604" s="74">
        <v>365230.7</v>
      </c>
      <c r="M604" s="74"/>
      <c r="N604" s="74">
        <v>423044</v>
      </c>
      <c r="O604" s="74"/>
      <c r="P604" s="70">
        <f t="shared" si="252"/>
        <v>-2834668.5869999998</v>
      </c>
      <c r="Q604" s="70">
        <f t="shared" si="251"/>
        <v>5.9294286939303129</v>
      </c>
      <c r="R604" s="71" t="e">
        <f>#REF!-F604</f>
        <v>#REF!</v>
      </c>
      <c r="S604" s="71" t="e">
        <f>#REF!/F604*100</f>
        <v>#REF!</v>
      </c>
      <c r="T604" s="70" t="e">
        <f>L604-#REF!</f>
        <v>#REF!</v>
      </c>
      <c r="U604" s="70" t="e">
        <f>+L604/#REF!*100</f>
        <v>#REF!</v>
      </c>
      <c r="V604" s="70">
        <f t="shared" si="249"/>
        <v>57813.299999999988</v>
      </c>
      <c r="W604" s="70">
        <f t="shared" si="250"/>
        <v>115.82925531725563</v>
      </c>
      <c r="X604" s="113"/>
    </row>
    <row r="605" spans="1:24" outlineLevel="1">
      <c r="A605" s="60"/>
      <c r="B605" s="72" t="s">
        <v>111</v>
      </c>
      <c r="C605" s="73">
        <v>3112</v>
      </c>
      <c r="D605" s="82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0">
        <f t="shared" si="252"/>
        <v>0</v>
      </c>
      <c r="Q605" s="70" t="e">
        <f t="shared" si="251"/>
        <v>#DIV/0!</v>
      </c>
      <c r="R605" s="71" t="e">
        <f>#REF!-F605</f>
        <v>#REF!</v>
      </c>
      <c r="S605" s="71" t="e">
        <f>#REF!/F605*100</f>
        <v>#REF!</v>
      </c>
      <c r="T605" s="70" t="e">
        <f>L605-#REF!</f>
        <v>#REF!</v>
      </c>
      <c r="U605" s="70" t="e">
        <f>+L605/#REF!*100</f>
        <v>#REF!</v>
      </c>
      <c r="V605" s="70">
        <f t="shared" si="249"/>
        <v>0</v>
      </c>
      <c r="W605" s="70" t="e">
        <f t="shared" si="250"/>
        <v>#DIV/0!</v>
      </c>
      <c r="X605" s="113"/>
    </row>
    <row r="606" spans="1:24" outlineLevel="1">
      <c r="A606" s="60"/>
      <c r="B606" s="72" t="s">
        <v>112</v>
      </c>
      <c r="C606" s="73">
        <v>3113</v>
      </c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0">
        <f t="shared" si="252"/>
        <v>0</v>
      </c>
      <c r="Q606" s="70" t="e">
        <f t="shared" si="251"/>
        <v>#DIV/0!</v>
      </c>
      <c r="R606" s="71" t="e">
        <f>#REF!-F606</f>
        <v>#REF!</v>
      </c>
      <c r="S606" s="71" t="e">
        <f>#REF!/F606*100</f>
        <v>#REF!</v>
      </c>
      <c r="T606" s="70" t="e">
        <f>L606-#REF!</f>
        <v>#REF!</v>
      </c>
      <c r="U606" s="70" t="e">
        <f>+L606/#REF!*100</f>
        <v>#REF!</v>
      </c>
      <c r="V606" s="70">
        <f t="shared" si="249"/>
        <v>0</v>
      </c>
      <c r="W606" s="70" t="e">
        <f t="shared" si="250"/>
        <v>#DIV/0!</v>
      </c>
      <c r="X606" s="113"/>
    </row>
    <row r="607" spans="1:24" ht="25.5" hidden="1" outlineLevel="1">
      <c r="A607" s="60"/>
      <c r="B607" s="89" t="s">
        <v>113</v>
      </c>
      <c r="C607" s="73">
        <v>3122</v>
      </c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0">
        <f t="shared" si="252"/>
        <v>0</v>
      </c>
      <c r="Q607" s="70" t="e">
        <f t="shared" si="251"/>
        <v>#DIV/0!</v>
      </c>
      <c r="R607" s="71" t="e">
        <f>#REF!-F607</f>
        <v>#REF!</v>
      </c>
      <c r="S607" s="71" t="e">
        <f>#REF!/F607*100</f>
        <v>#REF!</v>
      </c>
      <c r="T607" s="70" t="e">
        <f>L607-#REF!</f>
        <v>#REF!</v>
      </c>
      <c r="U607" s="70" t="e">
        <f>+L607/#REF!*100</f>
        <v>#REF!</v>
      </c>
      <c r="V607" s="70">
        <f t="shared" si="249"/>
        <v>0</v>
      </c>
      <c r="W607" s="70" t="e">
        <f t="shared" si="250"/>
        <v>#DIV/0!</v>
      </c>
      <c r="X607" s="113"/>
    </row>
    <row r="608" spans="1:24" ht="25.5" hidden="1" outlineLevel="1">
      <c r="A608" s="60"/>
      <c r="B608" s="89" t="s">
        <v>115</v>
      </c>
      <c r="C608" s="73">
        <v>3314</v>
      </c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0">
        <f t="shared" si="252"/>
        <v>0</v>
      </c>
      <c r="Q608" s="70" t="e">
        <f t="shared" si="251"/>
        <v>#DIV/0!</v>
      </c>
      <c r="R608" s="71" t="e">
        <f>#REF!-F608</f>
        <v>#REF!</v>
      </c>
      <c r="S608" s="71" t="e">
        <f>#REF!/F608*100</f>
        <v>#REF!</v>
      </c>
      <c r="T608" s="70" t="e">
        <f>L608-#REF!</f>
        <v>#REF!</v>
      </c>
      <c r="U608" s="70" t="e">
        <f>+L608/#REF!*100</f>
        <v>#REF!</v>
      </c>
      <c r="V608" s="70">
        <f t="shared" si="249"/>
        <v>0</v>
      </c>
      <c r="W608" s="70" t="e">
        <f t="shared" si="250"/>
        <v>#DIV/0!</v>
      </c>
      <c r="X608" s="113"/>
    </row>
    <row r="609" spans="1:24" outlineLevel="1">
      <c r="A609" s="60"/>
      <c r="B609" s="107"/>
      <c r="C609" s="97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0">
        <f t="shared" si="252"/>
        <v>0</v>
      </c>
      <c r="Q609" s="70" t="e">
        <f t="shared" si="251"/>
        <v>#DIV/0!</v>
      </c>
      <c r="R609" s="71" t="e">
        <f>#REF!-F609</f>
        <v>#REF!</v>
      </c>
      <c r="S609" s="71" t="e">
        <f>#REF!/F609*100</f>
        <v>#REF!</v>
      </c>
      <c r="T609" s="70" t="e">
        <f>L609-#REF!</f>
        <v>#REF!</v>
      </c>
      <c r="U609" s="70" t="e">
        <f>+L609/#REF!*100</f>
        <v>#REF!</v>
      </c>
      <c r="V609" s="70">
        <f t="shared" si="249"/>
        <v>0</v>
      </c>
      <c r="W609" s="70" t="e">
        <f t="shared" si="250"/>
        <v>#DIV/0!</v>
      </c>
      <c r="X609" s="113"/>
    </row>
    <row r="610" spans="1:24" ht="25.5" outlineLevel="1">
      <c r="A610" s="60">
        <v>13</v>
      </c>
      <c r="B610" s="106" t="s">
        <v>147</v>
      </c>
      <c r="C610" s="97" t="s">
        <v>148</v>
      </c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70">
        <f t="shared" si="252"/>
        <v>0</v>
      </c>
      <c r="Q610" s="70" t="e">
        <f t="shared" si="251"/>
        <v>#DIV/0!</v>
      </c>
      <c r="R610" s="71" t="e">
        <f>#REF!-F610</f>
        <v>#REF!</v>
      </c>
      <c r="S610" s="71" t="e">
        <f>#REF!/F610*100</f>
        <v>#REF!</v>
      </c>
      <c r="T610" s="70" t="e">
        <f>L610-#REF!</f>
        <v>#REF!</v>
      </c>
      <c r="U610" s="70" t="e">
        <f>+L610/#REF!*100</f>
        <v>#REF!</v>
      </c>
      <c r="V610" s="70">
        <f t="shared" si="249"/>
        <v>0</v>
      </c>
      <c r="W610" s="70" t="e">
        <f t="shared" si="250"/>
        <v>#DIV/0!</v>
      </c>
      <c r="X610" s="113"/>
    </row>
    <row r="611" spans="1:24" outlineLevel="1">
      <c r="A611" s="60"/>
      <c r="B611" s="107" t="s">
        <v>117</v>
      </c>
      <c r="C611" s="97"/>
      <c r="D611" s="67">
        <f t="shared" ref="D611:O611" si="253">SUM(D612:D618,D623:D640)</f>
        <v>0</v>
      </c>
      <c r="E611" s="67">
        <f t="shared" si="253"/>
        <v>0</v>
      </c>
      <c r="F611" s="67">
        <f t="shared" ref="F611" si="254">SUM(F612:F618,F623:F640)</f>
        <v>40000</v>
      </c>
      <c r="G611" s="67">
        <f t="shared" si="253"/>
        <v>0</v>
      </c>
      <c r="H611" s="67">
        <f t="shared" si="253"/>
        <v>43175.7</v>
      </c>
      <c r="I611" s="67">
        <f t="shared" si="253"/>
        <v>0</v>
      </c>
      <c r="J611" s="67">
        <f t="shared" si="253"/>
        <v>100000</v>
      </c>
      <c r="K611" s="67">
        <f t="shared" ref="K611:M611" si="255">SUM(K612:K618,K623:K640)</f>
        <v>0</v>
      </c>
      <c r="L611" s="67">
        <f t="shared" si="253"/>
        <v>120000</v>
      </c>
      <c r="M611" s="67">
        <f t="shared" si="255"/>
        <v>0</v>
      </c>
      <c r="N611" s="67">
        <f t="shared" si="253"/>
        <v>170000</v>
      </c>
      <c r="O611" s="67">
        <f t="shared" si="253"/>
        <v>0</v>
      </c>
      <c r="P611" s="70">
        <f t="shared" si="252"/>
        <v>40000</v>
      </c>
      <c r="Q611" s="70" t="e">
        <f t="shared" si="251"/>
        <v>#DIV/0!</v>
      </c>
      <c r="R611" s="71" t="e">
        <f>#REF!-F611</f>
        <v>#REF!</v>
      </c>
      <c r="S611" s="71" t="e">
        <f>#REF!/F611*100</f>
        <v>#REF!</v>
      </c>
      <c r="T611" s="70" t="e">
        <f>L611-#REF!</f>
        <v>#REF!</v>
      </c>
      <c r="U611" s="70" t="e">
        <f>+L611/#REF!*100</f>
        <v>#REF!</v>
      </c>
      <c r="V611" s="70">
        <f t="shared" si="249"/>
        <v>50000</v>
      </c>
      <c r="W611" s="70">
        <f t="shared" si="250"/>
        <v>141.66666666666669</v>
      </c>
      <c r="X611" s="113"/>
    </row>
    <row r="612" spans="1:24" ht="12.75" hidden="1" customHeight="1" outlineLevel="1">
      <c r="A612" s="60"/>
      <c r="B612" s="72" t="s">
        <v>77</v>
      </c>
      <c r="C612" s="73">
        <v>2111</v>
      </c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0">
        <f t="shared" si="252"/>
        <v>0</v>
      </c>
      <c r="Q612" s="70" t="e">
        <f t="shared" si="251"/>
        <v>#DIV/0!</v>
      </c>
      <c r="R612" s="71" t="e">
        <f>#REF!-F612</f>
        <v>#REF!</v>
      </c>
      <c r="S612" s="71" t="e">
        <f>#REF!/F612*100</f>
        <v>#REF!</v>
      </c>
      <c r="T612" s="70" t="e">
        <f>L612-#REF!</f>
        <v>#REF!</v>
      </c>
      <c r="U612" s="70" t="e">
        <f>+L612/#REF!*100</f>
        <v>#REF!</v>
      </c>
      <c r="V612" s="70">
        <f t="shared" si="249"/>
        <v>0</v>
      </c>
      <c r="W612" s="70" t="e">
        <f t="shared" si="250"/>
        <v>#DIV/0!</v>
      </c>
      <c r="X612" s="113"/>
    </row>
    <row r="613" spans="1:24" ht="12.75" hidden="1" customHeight="1" outlineLevel="1">
      <c r="A613" s="60"/>
      <c r="B613" s="72" t="s">
        <v>118</v>
      </c>
      <c r="C613" s="73">
        <v>2121</v>
      </c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0">
        <f t="shared" si="252"/>
        <v>0</v>
      </c>
      <c r="Q613" s="70" t="e">
        <f t="shared" si="251"/>
        <v>#DIV/0!</v>
      </c>
      <c r="R613" s="71" t="e">
        <f>#REF!-F613</f>
        <v>#REF!</v>
      </c>
      <c r="S613" s="71" t="e">
        <f>#REF!/F613*100</f>
        <v>#REF!</v>
      </c>
      <c r="T613" s="70" t="e">
        <f>L613-#REF!</f>
        <v>#REF!</v>
      </c>
      <c r="U613" s="70" t="e">
        <f>+L613/#REF!*100</f>
        <v>#REF!</v>
      </c>
      <c r="V613" s="70">
        <f t="shared" si="249"/>
        <v>0</v>
      </c>
      <c r="W613" s="70" t="e">
        <f t="shared" si="250"/>
        <v>#DIV/0!</v>
      </c>
      <c r="X613" s="113"/>
    </row>
    <row r="614" spans="1:24" ht="12.75" hidden="1" customHeight="1" outlineLevel="1">
      <c r="A614" s="60"/>
      <c r="B614" s="101" t="s">
        <v>79</v>
      </c>
      <c r="C614" s="73">
        <v>2211</v>
      </c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0">
        <f t="shared" si="252"/>
        <v>0</v>
      </c>
      <c r="Q614" s="70" t="e">
        <f t="shared" si="251"/>
        <v>#DIV/0!</v>
      </c>
      <c r="R614" s="71" t="e">
        <f>#REF!-F614</f>
        <v>#REF!</v>
      </c>
      <c r="S614" s="71" t="e">
        <f>#REF!/F614*100</f>
        <v>#REF!</v>
      </c>
      <c r="T614" s="70" t="e">
        <f>L614-#REF!</f>
        <v>#REF!</v>
      </c>
      <c r="U614" s="70" t="e">
        <f>+L614/#REF!*100</f>
        <v>#REF!</v>
      </c>
      <c r="V614" s="70">
        <f t="shared" si="249"/>
        <v>0</v>
      </c>
      <c r="W614" s="70" t="e">
        <f t="shared" si="250"/>
        <v>#DIV/0!</v>
      </c>
      <c r="X614" s="113"/>
    </row>
    <row r="615" spans="1:24" ht="13.5" hidden="1" customHeight="1" outlineLevel="1">
      <c r="A615" s="60"/>
      <c r="B615" s="76" t="s">
        <v>80</v>
      </c>
      <c r="C615" s="73">
        <v>2212</v>
      </c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0">
        <f t="shared" si="252"/>
        <v>0</v>
      </c>
      <c r="Q615" s="70" t="e">
        <f t="shared" si="251"/>
        <v>#DIV/0!</v>
      </c>
      <c r="R615" s="71" t="e">
        <f>#REF!-F615</f>
        <v>#REF!</v>
      </c>
      <c r="S615" s="71" t="e">
        <f>#REF!/F615*100</f>
        <v>#REF!</v>
      </c>
      <c r="T615" s="70" t="e">
        <f>L615-#REF!</f>
        <v>#REF!</v>
      </c>
      <c r="U615" s="70" t="e">
        <f>+L615/#REF!*100</f>
        <v>#REF!</v>
      </c>
      <c r="V615" s="70">
        <f t="shared" si="249"/>
        <v>0</v>
      </c>
      <c r="W615" s="70" t="e">
        <f t="shared" si="250"/>
        <v>#DIV/0!</v>
      </c>
      <c r="X615" s="113"/>
    </row>
    <row r="616" spans="1:24" ht="13.5" hidden="1" customHeight="1" outlineLevel="1">
      <c r="A616" s="60"/>
      <c r="B616" s="72" t="s">
        <v>81</v>
      </c>
      <c r="C616" s="73">
        <v>2213</v>
      </c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0">
        <f t="shared" si="252"/>
        <v>0</v>
      </c>
      <c r="Q616" s="70" t="e">
        <f t="shared" si="251"/>
        <v>#DIV/0!</v>
      </c>
      <c r="R616" s="71" t="e">
        <f>#REF!-F616</f>
        <v>#REF!</v>
      </c>
      <c r="S616" s="71" t="e">
        <f>#REF!/F616*100</f>
        <v>#REF!</v>
      </c>
      <c r="T616" s="70" t="e">
        <f>L616-#REF!</f>
        <v>#REF!</v>
      </c>
      <c r="U616" s="70" t="e">
        <f>+L616/#REF!*100</f>
        <v>#REF!</v>
      </c>
      <c r="V616" s="70">
        <f t="shared" si="249"/>
        <v>0</v>
      </c>
      <c r="W616" s="70" t="e">
        <f t="shared" si="250"/>
        <v>#DIV/0!</v>
      </c>
      <c r="X616" s="113"/>
    </row>
    <row r="617" spans="1:24" ht="13.5" hidden="1" customHeight="1" outlineLevel="1">
      <c r="A617" s="60"/>
      <c r="B617" s="72" t="s">
        <v>82</v>
      </c>
      <c r="C617" s="73">
        <v>2214</v>
      </c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0">
        <f t="shared" si="252"/>
        <v>0</v>
      </c>
      <c r="Q617" s="70" t="e">
        <f t="shared" si="251"/>
        <v>#DIV/0!</v>
      </c>
      <c r="R617" s="71" t="e">
        <f>#REF!-F617</f>
        <v>#REF!</v>
      </c>
      <c r="S617" s="71" t="e">
        <f>#REF!/F617*100</f>
        <v>#REF!</v>
      </c>
      <c r="T617" s="70" t="e">
        <f>L617-#REF!</f>
        <v>#REF!</v>
      </c>
      <c r="U617" s="70" t="e">
        <f>+L617/#REF!*100</f>
        <v>#REF!</v>
      </c>
      <c r="V617" s="70">
        <f t="shared" si="249"/>
        <v>0</v>
      </c>
      <c r="W617" s="70" t="e">
        <f t="shared" si="250"/>
        <v>#DIV/0!</v>
      </c>
      <c r="X617" s="113"/>
    </row>
    <row r="618" spans="1:24" ht="13.5" hidden="1" customHeight="1" outlineLevel="1">
      <c r="A618" s="60"/>
      <c r="B618" s="83" t="s">
        <v>83</v>
      </c>
      <c r="C618" s="78">
        <v>2215</v>
      </c>
      <c r="D618" s="79">
        <f t="shared" ref="D618:O618" si="256">D619+D620+D621+D622</f>
        <v>0</v>
      </c>
      <c r="E618" s="79">
        <f t="shared" si="256"/>
        <v>0</v>
      </c>
      <c r="F618" s="79">
        <f t="shared" ref="F618" si="257">F619+F620+F621+F622</f>
        <v>0</v>
      </c>
      <c r="G618" s="79">
        <f t="shared" si="256"/>
        <v>0</v>
      </c>
      <c r="H618" s="79">
        <f t="shared" si="256"/>
        <v>0</v>
      </c>
      <c r="I618" s="79">
        <f t="shared" si="256"/>
        <v>0</v>
      </c>
      <c r="J618" s="79">
        <f t="shared" si="256"/>
        <v>0</v>
      </c>
      <c r="K618" s="79">
        <f t="shared" ref="K618:M618" si="258">K619+K620+K621+K622</f>
        <v>0</v>
      </c>
      <c r="L618" s="79">
        <f t="shared" si="256"/>
        <v>0</v>
      </c>
      <c r="M618" s="79">
        <f t="shared" si="258"/>
        <v>0</v>
      </c>
      <c r="N618" s="79">
        <f t="shared" si="256"/>
        <v>0</v>
      </c>
      <c r="O618" s="79">
        <f t="shared" si="256"/>
        <v>0</v>
      </c>
      <c r="P618" s="70">
        <f t="shared" si="252"/>
        <v>0</v>
      </c>
      <c r="Q618" s="70" t="e">
        <f t="shared" si="251"/>
        <v>#DIV/0!</v>
      </c>
      <c r="R618" s="71" t="e">
        <f>#REF!-F618</f>
        <v>#REF!</v>
      </c>
      <c r="S618" s="71" t="e">
        <f>#REF!/F618*100</f>
        <v>#REF!</v>
      </c>
      <c r="T618" s="70" t="e">
        <f>L618-#REF!</f>
        <v>#REF!</v>
      </c>
      <c r="U618" s="70" t="e">
        <f>+L618/#REF!*100</f>
        <v>#REF!</v>
      </c>
      <c r="V618" s="70">
        <f t="shared" si="249"/>
        <v>0</v>
      </c>
      <c r="W618" s="70" t="e">
        <f t="shared" si="250"/>
        <v>#DIV/0!</v>
      </c>
      <c r="X618" s="113"/>
    </row>
    <row r="619" spans="1:24" ht="13.5" hidden="1" customHeight="1" outlineLevel="1">
      <c r="A619" s="60"/>
      <c r="B619" s="80" t="s">
        <v>119</v>
      </c>
      <c r="C619" s="73">
        <v>22151</v>
      </c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0">
        <f t="shared" si="252"/>
        <v>0</v>
      </c>
      <c r="Q619" s="70" t="e">
        <f t="shared" si="251"/>
        <v>#DIV/0!</v>
      </c>
      <c r="R619" s="71" t="e">
        <f>#REF!-F619</f>
        <v>#REF!</v>
      </c>
      <c r="S619" s="71" t="e">
        <f>#REF!/F619*100</f>
        <v>#REF!</v>
      </c>
      <c r="T619" s="70" t="e">
        <f>L619-#REF!</f>
        <v>#REF!</v>
      </c>
      <c r="U619" s="70" t="e">
        <f>+L619/#REF!*100</f>
        <v>#REF!</v>
      </c>
      <c r="V619" s="70">
        <f t="shared" si="249"/>
        <v>0</v>
      </c>
      <c r="W619" s="70" t="e">
        <f t="shared" si="250"/>
        <v>#DIV/0!</v>
      </c>
      <c r="X619" s="113"/>
    </row>
    <row r="620" spans="1:24" ht="13.5" hidden="1" customHeight="1" outlineLevel="1">
      <c r="A620" s="60"/>
      <c r="B620" s="80" t="s">
        <v>120</v>
      </c>
      <c r="C620" s="73">
        <v>22152</v>
      </c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0">
        <f t="shared" si="252"/>
        <v>0</v>
      </c>
      <c r="Q620" s="70" t="e">
        <f t="shared" si="251"/>
        <v>#DIV/0!</v>
      </c>
      <c r="R620" s="71" t="e">
        <f>#REF!-F620</f>
        <v>#REF!</v>
      </c>
      <c r="S620" s="71" t="e">
        <f>#REF!/F620*100</f>
        <v>#REF!</v>
      </c>
      <c r="T620" s="70" t="e">
        <f>L620-#REF!</f>
        <v>#REF!</v>
      </c>
      <c r="U620" s="70" t="e">
        <f>+L620/#REF!*100</f>
        <v>#REF!</v>
      </c>
      <c r="V620" s="70">
        <f t="shared" si="249"/>
        <v>0</v>
      </c>
      <c r="W620" s="70" t="e">
        <f t="shared" si="250"/>
        <v>#DIV/0!</v>
      </c>
      <c r="X620" s="113"/>
    </row>
    <row r="621" spans="1:24" ht="13.5" hidden="1" customHeight="1" outlineLevel="1">
      <c r="A621" s="60"/>
      <c r="B621" s="80" t="s">
        <v>86</v>
      </c>
      <c r="C621" s="73">
        <v>22153</v>
      </c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0">
        <f t="shared" si="252"/>
        <v>0</v>
      </c>
      <c r="Q621" s="70" t="e">
        <f t="shared" si="251"/>
        <v>#DIV/0!</v>
      </c>
      <c r="R621" s="71" t="e">
        <f>#REF!-F621</f>
        <v>#REF!</v>
      </c>
      <c r="S621" s="71" t="e">
        <f>#REF!/F621*100</f>
        <v>#REF!</v>
      </c>
      <c r="T621" s="70" t="e">
        <f>L621-#REF!</f>
        <v>#REF!</v>
      </c>
      <c r="U621" s="70" t="e">
        <f>+L621/#REF!*100</f>
        <v>#REF!</v>
      </c>
      <c r="V621" s="70">
        <f t="shared" si="249"/>
        <v>0</v>
      </c>
      <c r="W621" s="70" t="e">
        <f t="shared" si="250"/>
        <v>#DIV/0!</v>
      </c>
      <c r="X621" s="113"/>
    </row>
    <row r="622" spans="1:24" hidden="1" outlineLevel="1">
      <c r="A622" s="60"/>
      <c r="B622" s="80" t="s">
        <v>121</v>
      </c>
      <c r="C622" s="73">
        <v>22154</v>
      </c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0">
        <f t="shared" si="252"/>
        <v>0</v>
      </c>
      <c r="Q622" s="70" t="e">
        <f t="shared" si="251"/>
        <v>#DIV/0!</v>
      </c>
      <c r="R622" s="71" t="e">
        <f>#REF!-F622</f>
        <v>#REF!</v>
      </c>
      <c r="S622" s="71" t="e">
        <f>#REF!/F622*100</f>
        <v>#REF!</v>
      </c>
      <c r="T622" s="70" t="e">
        <f>L622-#REF!</f>
        <v>#REF!</v>
      </c>
      <c r="U622" s="70" t="e">
        <f>+L622/#REF!*100</f>
        <v>#REF!</v>
      </c>
      <c r="V622" s="70">
        <f t="shared" si="249"/>
        <v>0</v>
      </c>
      <c r="W622" s="70" t="e">
        <f t="shared" si="250"/>
        <v>#DIV/0!</v>
      </c>
      <c r="X622" s="113"/>
    </row>
    <row r="623" spans="1:24" ht="13.5" hidden="1" customHeight="1" outlineLevel="1">
      <c r="A623" s="60"/>
      <c r="B623" s="76" t="s">
        <v>88</v>
      </c>
      <c r="C623" s="73">
        <v>2217</v>
      </c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0">
        <f t="shared" si="252"/>
        <v>0</v>
      </c>
      <c r="Q623" s="70" t="e">
        <f t="shared" si="251"/>
        <v>#DIV/0!</v>
      </c>
      <c r="R623" s="71" t="e">
        <f>#REF!-F623</f>
        <v>#REF!</v>
      </c>
      <c r="S623" s="71" t="e">
        <f>#REF!/F623*100</f>
        <v>#REF!</v>
      </c>
      <c r="T623" s="70" t="e">
        <f>L623-#REF!</f>
        <v>#REF!</v>
      </c>
      <c r="U623" s="70" t="e">
        <f>+L623/#REF!*100</f>
        <v>#REF!</v>
      </c>
      <c r="V623" s="70">
        <f t="shared" si="249"/>
        <v>0</v>
      </c>
      <c r="W623" s="70" t="e">
        <f t="shared" si="250"/>
        <v>#DIV/0!</v>
      </c>
      <c r="X623" s="113"/>
    </row>
    <row r="624" spans="1:24" ht="13.5" hidden="1" customHeight="1" outlineLevel="1">
      <c r="A624" s="60"/>
      <c r="B624" s="72" t="s">
        <v>89</v>
      </c>
      <c r="C624" s="73">
        <v>2218</v>
      </c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0">
        <f t="shared" si="252"/>
        <v>0</v>
      </c>
      <c r="Q624" s="70" t="e">
        <f t="shared" si="251"/>
        <v>#DIV/0!</v>
      </c>
      <c r="R624" s="71" t="e">
        <f>#REF!-F624</f>
        <v>#REF!</v>
      </c>
      <c r="S624" s="71" t="e">
        <f>#REF!/F624*100</f>
        <v>#REF!</v>
      </c>
      <c r="T624" s="70" t="e">
        <f>L624-#REF!</f>
        <v>#REF!</v>
      </c>
      <c r="U624" s="70" t="e">
        <f>+L624/#REF!*100</f>
        <v>#REF!</v>
      </c>
      <c r="V624" s="70">
        <f t="shared" si="249"/>
        <v>0</v>
      </c>
      <c r="W624" s="70" t="e">
        <f t="shared" si="250"/>
        <v>#DIV/0!</v>
      </c>
      <c r="X624" s="113"/>
    </row>
    <row r="625" spans="1:24" ht="13.5" hidden="1" customHeight="1" outlineLevel="1">
      <c r="A625" s="60"/>
      <c r="B625" s="72" t="s">
        <v>122</v>
      </c>
      <c r="C625" s="73">
        <v>2221</v>
      </c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0">
        <f t="shared" si="252"/>
        <v>0</v>
      </c>
      <c r="Q625" s="70" t="e">
        <f t="shared" si="251"/>
        <v>#DIV/0!</v>
      </c>
      <c r="R625" s="71" t="e">
        <f>#REF!-F625</f>
        <v>#REF!</v>
      </c>
      <c r="S625" s="71" t="e">
        <f>#REF!/F625*100</f>
        <v>#REF!</v>
      </c>
      <c r="T625" s="70" t="e">
        <f>L625-#REF!</f>
        <v>#REF!</v>
      </c>
      <c r="U625" s="70" t="e">
        <f>+L625/#REF!*100</f>
        <v>#REF!</v>
      </c>
      <c r="V625" s="70">
        <f t="shared" si="249"/>
        <v>0</v>
      </c>
      <c r="W625" s="70" t="e">
        <f t="shared" si="250"/>
        <v>#DIV/0!</v>
      </c>
      <c r="X625" s="113"/>
    </row>
    <row r="626" spans="1:24" ht="13.5" hidden="1" customHeight="1" outlineLevel="1">
      <c r="A626" s="60"/>
      <c r="B626" s="81" t="s">
        <v>91</v>
      </c>
      <c r="C626" s="73">
        <v>2222</v>
      </c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0">
        <f t="shared" si="252"/>
        <v>0</v>
      </c>
      <c r="Q626" s="70" t="e">
        <f t="shared" si="251"/>
        <v>#DIV/0!</v>
      </c>
      <c r="R626" s="71" t="e">
        <f>#REF!-F626</f>
        <v>#REF!</v>
      </c>
      <c r="S626" s="71" t="e">
        <f>#REF!/F626*100</f>
        <v>#REF!</v>
      </c>
      <c r="T626" s="70" t="e">
        <f>L626-#REF!</f>
        <v>#REF!</v>
      </c>
      <c r="U626" s="70" t="e">
        <f>+L626/#REF!*100</f>
        <v>#REF!</v>
      </c>
      <c r="V626" s="70">
        <f t="shared" si="249"/>
        <v>0</v>
      </c>
      <c r="W626" s="70" t="e">
        <f t="shared" si="250"/>
        <v>#DIV/0!</v>
      </c>
      <c r="X626" s="113"/>
    </row>
    <row r="627" spans="1:24" ht="13.5" hidden="1" customHeight="1" outlineLevel="1">
      <c r="A627" s="60"/>
      <c r="B627" s="81" t="s">
        <v>92</v>
      </c>
      <c r="C627" s="73">
        <v>2223</v>
      </c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0">
        <f t="shared" si="252"/>
        <v>0</v>
      </c>
      <c r="Q627" s="70" t="e">
        <f t="shared" si="251"/>
        <v>#DIV/0!</v>
      </c>
      <c r="R627" s="71" t="e">
        <f>#REF!-F627</f>
        <v>#REF!</v>
      </c>
      <c r="S627" s="71" t="e">
        <f>#REF!/F627*100</f>
        <v>#REF!</v>
      </c>
      <c r="T627" s="70" t="e">
        <f>L627-#REF!</f>
        <v>#REF!</v>
      </c>
      <c r="U627" s="70" t="e">
        <f>+L627/#REF!*100</f>
        <v>#REF!</v>
      </c>
      <c r="V627" s="70">
        <f t="shared" si="249"/>
        <v>0</v>
      </c>
      <c r="W627" s="70" t="e">
        <f t="shared" si="250"/>
        <v>#DIV/0!</v>
      </c>
      <c r="X627" s="113"/>
    </row>
    <row r="628" spans="1:24" ht="13.5" hidden="1" customHeight="1" outlineLevel="1">
      <c r="A628" s="60"/>
      <c r="B628" s="81" t="s">
        <v>128</v>
      </c>
      <c r="C628" s="73">
        <v>2224</v>
      </c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0">
        <f t="shared" si="252"/>
        <v>0</v>
      </c>
      <c r="Q628" s="70" t="e">
        <f t="shared" si="251"/>
        <v>#DIV/0!</v>
      </c>
      <c r="R628" s="71" t="e">
        <f>#REF!-F628</f>
        <v>#REF!</v>
      </c>
      <c r="S628" s="71" t="e">
        <f>#REF!/F628*100</f>
        <v>#REF!</v>
      </c>
      <c r="T628" s="70" t="e">
        <f>L628-#REF!</f>
        <v>#REF!</v>
      </c>
      <c r="U628" s="70" t="e">
        <f>+L628/#REF!*100</f>
        <v>#REF!</v>
      </c>
      <c r="V628" s="70">
        <f t="shared" si="249"/>
        <v>0</v>
      </c>
      <c r="W628" s="70" t="e">
        <f t="shared" si="250"/>
        <v>#DIV/0!</v>
      </c>
      <c r="X628" s="113"/>
    </row>
    <row r="629" spans="1:24" ht="13.5" hidden="1" customHeight="1" outlineLevel="1">
      <c r="A629" s="60"/>
      <c r="B629" s="81" t="s">
        <v>123</v>
      </c>
      <c r="C629" s="73">
        <v>2225</v>
      </c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0">
        <f t="shared" si="252"/>
        <v>0</v>
      </c>
      <c r="Q629" s="70" t="e">
        <f t="shared" si="251"/>
        <v>#DIV/0!</v>
      </c>
      <c r="R629" s="71" t="e">
        <f>#REF!-F629</f>
        <v>#REF!</v>
      </c>
      <c r="S629" s="71" t="e">
        <f>#REF!/F629*100</f>
        <v>#REF!</v>
      </c>
      <c r="T629" s="70" t="e">
        <f>L629-#REF!</f>
        <v>#REF!</v>
      </c>
      <c r="U629" s="70" t="e">
        <f>+L629/#REF!*100</f>
        <v>#REF!</v>
      </c>
      <c r="V629" s="70">
        <f t="shared" si="249"/>
        <v>0</v>
      </c>
      <c r="W629" s="70" t="e">
        <f t="shared" si="250"/>
        <v>#DIV/0!</v>
      </c>
      <c r="X629" s="113"/>
    </row>
    <row r="630" spans="1:24" ht="13.5" hidden="1" customHeight="1" outlineLevel="1">
      <c r="A630" s="60"/>
      <c r="B630" s="81" t="s">
        <v>124</v>
      </c>
      <c r="C630" s="73">
        <v>2231</v>
      </c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0">
        <f t="shared" si="252"/>
        <v>0</v>
      </c>
      <c r="Q630" s="70" t="e">
        <f t="shared" si="251"/>
        <v>#DIV/0!</v>
      </c>
      <c r="R630" s="71" t="e">
        <f>#REF!-F630</f>
        <v>#REF!</v>
      </c>
      <c r="S630" s="71" t="e">
        <f>#REF!/F630*100</f>
        <v>#REF!</v>
      </c>
      <c r="T630" s="70" t="e">
        <f>L630-#REF!</f>
        <v>#REF!</v>
      </c>
      <c r="U630" s="70" t="e">
        <f>+L630/#REF!*100</f>
        <v>#REF!</v>
      </c>
      <c r="V630" s="70">
        <f t="shared" si="249"/>
        <v>0</v>
      </c>
      <c r="W630" s="70" t="e">
        <f t="shared" si="250"/>
        <v>#DIV/0!</v>
      </c>
      <c r="X630" s="113"/>
    </row>
    <row r="631" spans="1:24" ht="13.5" hidden="1" customHeight="1" outlineLevel="1">
      <c r="A631" s="60"/>
      <c r="B631" s="81" t="s">
        <v>96</v>
      </c>
      <c r="C631" s="73">
        <v>22311100</v>
      </c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0">
        <f t="shared" si="252"/>
        <v>0</v>
      </c>
      <c r="Q631" s="70" t="e">
        <f t="shared" si="251"/>
        <v>#DIV/0!</v>
      </c>
      <c r="R631" s="71" t="e">
        <f>#REF!-F631</f>
        <v>#REF!</v>
      </c>
      <c r="S631" s="71" t="e">
        <f>#REF!/F631*100</f>
        <v>#REF!</v>
      </c>
      <c r="T631" s="70" t="e">
        <f>L631-#REF!</f>
        <v>#REF!</v>
      </c>
      <c r="U631" s="70" t="e">
        <f>+L631/#REF!*100</f>
        <v>#REF!</v>
      </c>
      <c r="V631" s="70">
        <f t="shared" si="249"/>
        <v>0</v>
      </c>
      <c r="W631" s="70" t="e">
        <f t="shared" si="250"/>
        <v>#DIV/0!</v>
      </c>
      <c r="X631" s="113"/>
    </row>
    <row r="632" spans="1:24" ht="13.5" hidden="1" customHeight="1" outlineLevel="1">
      <c r="A632" s="60"/>
      <c r="B632" s="81" t="s">
        <v>97</v>
      </c>
      <c r="C632" s="73">
        <v>22311200</v>
      </c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0">
        <f t="shared" si="252"/>
        <v>0</v>
      </c>
      <c r="Q632" s="70" t="e">
        <f t="shared" si="251"/>
        <v>#DIV/0!</v>
      </c>
      <c r="R632" s="71" t="e">
        <f>#REF!-F632</f>
        <v>#REF!</v>
      </c>
      <c r="S632" s="71" t="e">
        <f>#REF!/F632*100</f>
        <v>#REF!</v>
      </c>
      <c r="T632" s="70" t="e">
        <f>L632-#REF!</f>
        <v>#REF!</v>
      </c>
      <c r="U632" s="70" t="e">
        <f>+L632/#REF!*100</f>
        <v>#REF!</v>
      </c>
      <c r="V632" s="70">
        <f t="shared" si="249"/>
        <v>0</v>
      </c>
      <c r="W632" s="70" t="e">
        <f t="shared" si="250"/>
        <v>#DIV/0!</v>
      </c>
      <c r="X632" s="113"/>
    </row>
    <row r="633" spans="1:24" ht="13.5" hidden="1" customHeight="1" outlineLevel="1">
      <c r="A633" s="60"/>
      <c r="B633" s="81" t="s">
        <v>98</v>
      </c>
      <c r="C633" s="73">
        <v>22311300</v>
      </c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0">
        <f t="shared" si="252"/>
        <v>0</v>
      </c>
      <c r="Q633" s="70" t="e">
        <f t="shared" si="251"/>
        <v>#DIV/0!</v>
      </c>
      <c r="R633" s="71" t="e">
        <f>#REF!-F633</f>
        <v>#REF!</v>
      </c>
      <c r="S633" s="71" t="e">
        <f>#REF!/F633*100</f>
        <v>#REF!</v>
      </c>
      <c r="T633" s="70" t="e">
        <f>L633-#REF!</f>
        <v>#REF!</v>
      </c>
      <c r="U633" s="70" t="e">
        <f>+L633/#REF!*100</f>
        <v>#REF!</v>
      </c>
      <c r="V633" s="70">
        <f t="shared" si="249"/>
        <v>0</v>
      </c>
      <c r="W633" s="70" t="e">
        <f t="shared" si="250"/>
        <v>#DIV/0!</v>
      </c>
      <c r="X633" s="113"/>
    </row>
    <row r="634" spans="1:24" ht="13.5" hidden="1" customHeight="1" outlineLevel="1">
      <c r="A634" s="60"/>
      <c r="B634" s="81" t="s">
        <v>99</v>
      </c>
      <c r="C634" s="73">
        <v>22311400</v>
      </c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0">
        <f t="shared" si="252"/>
        <v>0</v>
      </c>
      <c r="Q634" s="70" t="e">
        <f t="shared" si="251"/>
        <v>#DIV/0!</v>
      </c>
      <c r="R634" s="71" t="e">
        <f>#REF!-F634</f>
        <v>#REF!</v>
      </c>
      <c r="S634" s="71" t="e">
        <f>#REF!/F634*100</f>
        <v>#REF!</v>
      </c>
      <c r="T634" s="70" t="e">
        <f>L634-#REF!</f>
        <v>#REF!</v>
      </c>
      <c r="U634" s="70" t="e">
        <f>+L634/#REF!*100</f>
        <v>#REF!</v>
      </c>
      <c r="V634" s="70">
        <f t="shared" si="249"/>
        <v>0</v>
      </c>
      <c r="W634" s="70" t="e">
        <f t="shared" si="250"/>
        <v>#DIV/0!</v>
      </c>
      <c r="X634" s="113"/>
    </row>
    <row r="635" spans="1:24" ht="13.5" hidden="1" customHeight="1" outlineLevel="1">
      <c r="A635" s="60"/>
      <c r="B635" s="81" t="s">
        <v>100</v>
      </c>
      <c r="C635" s="73">
        <v>2235</v>
      </c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0">
        <f t="shared" si="252"/>
        <v>0</v>
      </c>
      <c r="Q635" s="70" t="e">
        <f t="shared" si="251"/>
        <v>#DIV/0!</v>
      </c>
      <c r="R635" s="71" t="e">
        <f>#REF!-F635</f>
        <v>#REF!</v>
      </c>
      <c r="S635" s="71" t="e">
        <f>#REF!/F635*100</f>
        <v>#REF!</v>
      </c>
      <c r="T635" s="70" t="e">
        <f>L635-#REF!</f>
        <v>#REF!</v>
      </c>
      <c r="U635" s="70" t="e">
        <f>+L635/#REF!*100</f>
        <v>#REF!</v>
      </c>
      <c r="V635" s="70">
        <f t="shared" si="249"/>
        <v>0</v>
      </c>
      <c r="W635" s="70" t="e">
        <f t="shared" si="250"/>
        <v>#DIV/0!</v>
      </c>
      <c r="X635" s="113"/>
    </row>
    <row r="636" spans="1:24" ht="13.5" hidden="1" customHeight="1" outlineLevel="1">
      <c r="A636" s="60"/>
      <c r="B636" s="72" t="s">
        <v>101</v>
      </c>
      <c r="C636" s="73">
        <v>2511</v>
      </c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0">
        <f t="shared" si="252"/>
        <v>0</v>
      </c>
      <c r="Q636" s="70" t="e">
        <f t="shared" si="251"/>
        <v>#DIV/0!</v>
      </c>
      <c r="R636" s="71" t="e">
        <f>#REF!-F636</f>
        <v>#REF!</v>
      </c>
      <c r="S636" s="71" t="e">
        <f>#REF!/F636*100</f>
        <v>#REF!</v>
      </c>
      <c r="T636" s="70" t="e">
        <f>L636-#REF!</f>
        <v>#REF!</v>
      </c>
      <c r="U636" s="70" t="e">
        <f>+L636/#REF!*100</f>
        <v>#REF!</v>
      </c>
      <c r="V636" s="70">
        <f t="shared" ref="V636:V699" si="259">N636-L636</f>
        <v>0</v>
      </c>
      <c r="W636" s="70" t="e">
        <f t="shared" ref="W636:W699" si="260">+N636/L636*100</f>
        <v>#DIV/0!</v>
      </c>
      <c r="X636" s="113"/>
    </row>
    <row r="637" spans="1:24" ht="13.5" hidden="1" customHeight="1" outlineLevel="1">
      <c r="A637" s="60"/>
      <c r="B637" s="72" t="s">
        <v>102</v>
      </c>
      <c r="C637" s="73">
        <v>2512</v>
      </c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0">
        <f t="shared" si="252"/>
        <v>0</v>
      </c>
      <c r="Q637" s="70" t="e">
        <f t="shared" ref="Q637:Q700" si="261">+F637/D637*100</f>
        <v>#DIV/0!</v>
      </c>
      <c r="R637" s="71" t="e">
        <f>#REF!-F637</f>
        <v>#REF!</v>
      </c>
      <c r="S637" s="71" t="e">
        <f>#REF!/F637*100</f>
        <v>#REF!</v>
      </c>
      <c r="T637" s="70" t="e">
        <f>L637-#REF!</f>
        <v>#REF!</v>
      </c>
      <c r="U637" s="70" t="e">
        <f>+L637/#REF!*100</f>
        <v>#REF!</v>
      </c>
      <c r="V637" s="70">
        <f t="shared" si="259"/>
        <v>0</v>
      </c>
      <c r="W637" s="70" t="e">
        <f t="shared" si="260"/>
        <v>#DIV/0!</v>
      </c>
      <c r="X637" s="113"/>
    </row>
    <row r="638" spans="1:24" ht="13.5" hidden="1" customHeight="1" outlineLevel="1">
      <c r="A638" s="60"/>
      <c r="B638" s="72" t="s">
        <v>129</v>
      </c>
      <c r="C638" s="73">
        <v>2521</v>
      </c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0">
        <f t="shared" ref="P638:P701" si="262">F638-D638</f>
        <v>0</v>
      </c>
      <c r="Q638" s="70" t="e">
        <f t="shared" si="261"/>
        <v>#DIV/0!</v>
      </c>
      <c r="R638" s="71" t="e">
        <f>#REF!-F638</f>
        <v>#REF!</v>
      </c>
      <c r="S638" s="71" t="e">
        <f>#REF!/F638*100</f>
        <v>#REF!</v>
      </c>
      <c r="T638" s="70" t="e">
        <f>L638-#REF!</f>
        <v>#REF!</v>
      </c>
      <c r="U638" s="70" t="e">
        <f>+L638/#REF!*100</f>
        <v>#REF!</v>
      </c>
      <c r="V638" s="70">
        <f t="shared" si="259"/>
        <v>0</v>
      </c>
      <c r="W638" s="70" t="e">
        <f t="shared" si="260"/>
        <v>#DIV/0!</v>
      </c>
      <c r="X638" s="113"/>
    </row>
    <row r="639" spans="1:24" ht="13.5" hidden="1" customHeight="1" outlineLevel="1">
      <c r="A639" s="60"/>
      <c r="B639" s="85" t="s">
        <v>104</v>
      </c>
      <c r="C639" s="73">
        <v>2721</v>
      </c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0">
        <f t="shared" si="262"/>
        <v>0</v>
      </c>
      <c r="Q639" s="70" t="e">
        <f t="shared" si="261"/>
        <v>#DIV/0!</v>
      </c>
      <c r="R639" s="71" t="e">
        <f>#REF!-F639</f>
        <v>#REF!</v>
      </c>
      <c r="S639" s="71" t="e">
        <f>#REF!/F639*100</f>
        <v>#REF!</v>
      </c>
      <c r="T639" s="70" t="e">
        <f>L639-#REF!</f>
        <v>#REF!</v>
      </c>
      <c r="U639" s="70" t="e">
        <f>+L639/#REF!*100</f>
        <v>#REF!</v>
      </c>
      <c r="V639" s="70">
        <f t="shared" si="259"/>
        <v>0</v>
      </c>
      <c r="W639" s="70" t="e">
        <f t="shared" si="260"/>
        <v>#DIV/0!</v>
      </c>
      <c r="X639" s="113"/>
    </row>
    <row r="640" spans="1:24" outlineLevel="1">
      <c r="A640" s="60"/>
      <c r="B640" s="88" t="s">
        <v>109</v>
      </c>
      <c r="C640" s="73"/>
      <c r="D640" s="67">
        <f t="shared" ref="D640:O640" si="263">SUM(D641:D645)</f>
        <v>0</v>
      </c>
      <c r="E640" s="67">
        <f t="shared" si="263"/>
        <v>0</v>
      </c>
      <c r="F640" s="67">
        <f t="shared" ref="F640" si="264">SUM(F641:F645)</f>
        <v>40000</v>
      </c>
      <c r="G640" s="67">
        <f t="shared" si="263"/>
        <v>0</v>
      </c>
      <c r="H640" s="67">
        <f t="shared" si="263"/>
        <v>43175.7</v>
      </c>
      <c r="I640" s="67">
        <f t="shared" si="263"/>
        <v>0</v>
      </c>
      <c r="J640" s="67">
        <f t="shared" si="263"/>
        <v>100000</v>
      </c>
      <c r="K640" s="67">
        <f t="shared" ref="K640:M640" si="265">SUM(K641:K645)</f>
        <v>0</v>
      </c>
      <c r="L640" s="67">
        <f t="shared" si="263"/>
        <v>120000</v>
      </c>
      <c r="M640" s="67">
        <f t="shared" si="265"/>
        <v>0</v>
      </c>
      <c r="N640" s="67">
        <f t="shared" si="263"/>
        <v>170000</v>
      </c>
      <c r="O640" s="67">
        <f t="shared" si="263"/>
        <v>0</v>
      </c>
      <c r="P640" s="70">
        <f t="shared" si="262"/>
        <v>40000</v>
      </c>
      <c r="Q640" s="70" t="e">
        <f t="shared" si="261"/>
        <v>#DIV/0!</v>
      </c>
      <c r="R640" s="71" t="e">
        <f>#REF!-F640</f>
        <v>#REF!</v>
      </c>
      <c r="S640" s="71" t="e">
        <f>#REF!/F640*100</f>
        <v>#REF!</v>
      </c>
      <c r="T640" s="70" t="e">
        <f>L640-#REF!</f>
        <v>#REF!</v>
      </c>
      <c r="U640" s="70" t="e">
        <f>+L640/#REF!*100</f>
        <v>#REF!</v>
      </c>
      <c r="V640" s="70">
        <f t="shared" si="259"/>
        <v>50000</v>
      </c>
      <c r="W640" s="70">
        <f t="shared" si="260"/>
        <v>141.66666666666669</v>
      </c>
      <c r="X640" s="113"/>
    </row>
    <row r="641" spans="1:24" outlineLevel="1">
      <c r="A641" s="60"/>
      <c r="B641" s="72" t="s">
        <v>110</v>
      </c>
      <c r="C641" s="73">
        <v>3111</v>
      </c>
      <c r="D641" s="74"/>
      <c r="E641" s="74"/>
      <c r="F641" s="74">
        <v>40000</v>
      </c>
      <c r="G641" s="74"/>
      <c r="H641" s="74">
        <v>43175.7</v>
      </c>
      <c r="I641" s="74"/>
      <c r="J641" s="74">
        <v>100000</v>
      </c>
      <c r="K641" s="74"/>
      <c r="L641" s="74">
        <v>120000</v>
      </c>
      <c r="M641" s="74"/>
      <c r="N641" s="74">
        <v>170000</v>
      </c>
      <c r="O641" s="74"/>
      <c r="P641" s="70">
        <f t="shared" si="262"/>
        <v>40000</v>
      </c>
      <c r="Q641" s="70" t="e">
        <f t="shared" si="261"/>
        <v>#DIV/0!</v>
      </c>
      <c r="R641" s="71" t="e">
        <f>#REF!-F641</f>
        <v>#REF!</v>
      </c>
      <c r="S641" s="71" t="e">
        <f>#REF!/F641*100</f>
        <v>#REF!</v>
      </c>
      <c r="T641" s="70" t="e">
        <f>L641-#REF!</f>
        <v>#REF!</v>
      </c>
      <c r="U641" s="70" t="e">
        <f>+L641/#REF!*100</f>
        <v>#REF!</v>
      </c>
      <c r="V641" s="70">
        <f t="shared" si="259"/>
        <v>50000</v>
      </c>
      <c r="W641" s="70">
        <f t="shared" si="260"/>
        <v>141.66666666666669</v>
      </c>
      <c r="X641" s="113"/>
    </row>
    <row r="642" spans="1:24" ht="12.75" customHeight="1" outlineLevel="1">
      <c r="A642" s="60"/>
      <c r="B642" s="72" t="s">
        <v>111</v>
      </c>
      <c r="C642" s="73">
        <v>3112</v>
      </c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0">
        <f t="shared" si="262"/>
        <v>0</v>
      </c>
      <c r="Q642" s="70" t="e">
        <f t="shared" si="261"/>
        <v>#DIV/0!</v>
      </c>
      <c r="R642" s="71" t="e">
        <f>#REF!-F642</f>
        <v>#REF!</v>
      </c>
      <c r="S642" s="71" t="e">
        <f>#REF!/F642*100</f>
        <v>#REF!</v>
      </c>
      <c r="T642" s="70" t="e">
        <f>L642-#REF!</f>
        <v>#REF!</v>
      </c>
      <c r="U642" s="70" t="e">
        <f>+L642/#REF!*100</f>
        <v>#REF!</v>
      </c>
      <c r="V642" s="70">
        <f t="shared" si="259"/>
        <v>0</v>
      </c>
      <c r="W642" s="70" t="e">
        <f t="shared" si="260"/>
        <v>#DIV/0!</v>
      </c>
      <c r="X642" s="113"/>
    </row>
    <row r="643" spans="1:24" ht="12.75" customHeight="1" outlineLevel="1">
      <c r="A643" s="60"/>
      <c r="B643" s="72" t="s">
        <v>112</v>
      </c>
      <c r="C643" s="73">
        <v>3113</v>
      </c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0">
        <f t="shared" si="262"/>
        <v>0</v>
      </c>
      <c r="Q643" s="70" t="e">
        <f t="shared" si="261"/>
        <v>#DIV/0!</v>
      </c>
      <c r="R643" s="71" t="e">
        <f>#REF!-F643</f>
        <v>#REF!</v>
      </c>
      <c r="S643" s="71" t="e">
        <f>#REF!/F643*100</f>
        <v>#REF!</v>
      </c>
      <c r="T643" s="70" t="e">
        <f>L643-#REF!</f>
        <v>#REF!</v>
      </c>
      <c r="U643" s="70" t="e">
        <f>+L643/#REF!*100</f>
        <v>#REF!</v>
      </c>
      <c r="V643" s="70">
        <f t="shared" si="259"/>
        <v>0</v>
      </c>
      <c r="W643" s="70" t="e">
        <f t="shared" si="260"/>
        <v>#DIV/0!</v>
      </c>
      <c r="X643" s="113"/>
    </row>
    <row r="644" spans="1:24" ht="12.75" customHeight="1" outlineLevel="1">
      <c r="A644" s="60"/>
      <c r="B644" s="89" t="s">
        <v>113</v>
      </c>
      <c r="C644" s="73">
        <v>3122</v>
      </c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0">
        <f t="shared" si="262"/>
        <v>0</v>
      </c>
      <c r="Q644" s="70" t="e">
        <f t="shared" si="261"/>
        <v>#DIV/0!</v>
      </c>
      <c r="R644" s="71" t="e">
        <f>#REF!-F644</f>
        <v>#REF!</v>
      </c>
      <c r="S644" s="71" t="e">
        <f>#REF!/F644*100</f>
        <v>#REF!</v>
      </c>
      <c r="T644" s="70" t="e">
        <f>L644-#REF!</f>
        <v>#REF!</v>
      </c>
      <c r="U644" s="70" t="e">
        <f>+L644/#REF!*100</f>
        <v>#REF!</v>
      </c>
      <c r="V644" s="70">
        <f t="shared" si="259"/>
        <v>0</v>
      </c>
      <c r="W644" s="70" t="e">
        <f t="shared" si="260"/>
        <v>#DIV/0!</v>
      </c>
      <c r="X644" s="113"/>
    </row>
    <row r="645" spans="1:24" ht="12.75" customHeight="1" outlineLevel="1">
      <c r="A645" s="60"/>
      <c r="B645" s="89" t="s">
        <v>115</v>
      </c>
      <c r="C645" s="73">
        <v>3314</v>
      </c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0">
        <f t="shared" si="262"/>
        <v>0</v>
      </c>
      <c r="Q645" s="70" t="e">
        <f t="shared" si="261"/>
        <v>#DIV/0!</v>
      </c>
      <c r="R645" s="71" t="e">
        <f>#REF!-F645</f>
        <v>#REF!</v>
      </c>
      <c r="S645" s="71" t="e">
        <f>#REF!/F645*100</f>
        <v>#REF!</v>
      </c>
      <c r="T645" s="70" t="e">
        <f>L645-#REF!</f>
        <v>#REF!</v>
      </c>
      <c r="U645" s="70" t="e">
        <f>+L645/#REF!*100</f>
        <v>#REF!</v>
      </c>
      <c r="V645" s="70">
        <f t="shared" si="259"/>
        <v>0</v>
      </c>
      <c r="W645" s="70" t="e">
        <f t="shared" si="260"/>
        <v>#DIV/0!</v>
      </c>
      <c r="X645" s="113"/>
    </row>
    <row r="646" spans="1:24" ht="13.9" customHeight="1" outlineLevel="1">
      <c r="A646" s="60"/>
      <c r="B646" s="89"/>
      <c r="C646" s="73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0">
        <f t="shared" si="262"/>
        <v>0</v>
      </c>
      <c r="Q646" s="70" t="e">
        <f t="shared" si="261"/>
        <v>#DIV/0!</v>
      </c>
      <c r="R646" s="71" t="e">
        <f>#REF!-F646</f>
        <v>#REF!</v>
      </c>
      <c r="S646" s="71" t="e">
        <f>#REF!/F646*100</f>
        <v>#REF!</v>
      </c>
      <c r="T646" s="70" t="e">
        <f>L646-#REF!</f>
        <v>#REF!</v>
      </c>
      <c r="U646" s="70" t="e">
        <f>+L646/#REF!*100</f>
        <v>#REF!</v>
      </c>
      <c r="V646" s="70">
        <f t="shared" si="259"/>
        <v>0</v>
      </c>
      <c r="W646" s="70" t="e">
        <f t="shared" si="260"/>
        <v>#DIV/0!</v>
      </c>
      <c r="X646" s="113"/>
    </row>
    <row r="647" spans="1:24" hidden="1" outlineLevel="1">
      <c r="A647" s="60">
        <v>13</v>
      </c>
      <c r="B647" s="106" t="s">
        <v>149</v>
      </c>
      <c r="C647" s="97" t="s">
        <v>148</v>
      </c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70">
        <f t="shared" si="262"/>
        <v>0</v>
      </c>
      <c r="Q647" s="70" t="e">
        <f t="shared" si="261"/>
        <v>#DIV/0!</v>
      </c>
      <c r="R647" s="71" t="e">
        <f>#REF!-F647</f>
        <v>#REF!</v>
      </c>
      <c r="S647" s="71" t="e">
        <f>#REF!/F647*100</f>
        <v>#REF!</v>
      </c>
      <c r="T647" s="70" t="e">
        <f>L647-#REF!</f>
        <v>#REF!</v>
      </c>
      <c r="U647" s="70" t="e">
        <f>+L647/#REF!*100</f>
        <v>#REF!</v>
      </c>
      <c r="V647" s="70">
        <f t="shared" si="259"/>
        <v>0</v>
      </c>
      <c r="W647" s="70" t="e">
        <f t="shared" si="260"/>
        <v>#DIV/0!</v>
      </c>
      <c r="X647" s="113"/>
    </row>
    <row r="648" spans="1:24" hidden="1" outlineLevel="1">
      <c r="A648" s="60"/>
      <c r="B648" s="107" t="s">
        <v>117</v>
      </c>
      <c r="C648" s="97"/>
      <c r="D648" s="67">
        <f t="shared" ref="D648:O648" si="266">SUM(D649:D655,D660:D677)</f>
        <v>0</v>
      </c>
      <c r="E648" s="67">
        <f t="shared" si="266"/>
        <v>0</v>
      </c>
      <c r="F648" s="67">
        <f>SUM(F649:F655,F660:F677)</f>
        <v>0</v>
      </c>
      <c r="G648" s="67">
        <f t="shared" si="266"/>
        <v>0</v>
      </c>
      <c r="H648" s="67">
        <f>SUM(H649:H655,H660:H677)</f>
        <v>0</v>
      </c>
      <c r="I648" s="67">
        <f>SUM(I649:I655,I660:I677)</f>
        <v>0</v>
      </c>
      <c r="J648" s="67">
        <f>SUM(J649:J655,J660:J677)</f>
        <v>0</v>
      </c>
      <c r="K648" s="67">
        <f t="shared" ref="K648:M648" si="267">SUM(K649:K655,K660:K677)</f>
        <v>0</v>
      </c>
      <c r="L648" s="67">
        <f t="shared" si="266"/>
        <v>0</v>
      </c>
      <c r="M648" s="67">
        <f t="shared" si="267"/>
        <v>0</v>
      </c>
      <c r="N648" s="67">
        <f t="shared" si="266"/>
        <v>0</v>
      </c>
      <c r="O648" s="67">
        <f t="shared" si="266"/>
        <v>0</v>
      </c>
      <c r="P648" s="70">
        <f t="shared" si="262"/>
        <v>0</v>
      </c>
      <c r="Q648" s="70" t="e">
        <f t="shared" si="261"/>
        <v>#DIV/0!</v>
      </c>
      <c r="R648" s="71" t="e">
        <f>#REF!-F648</f>
        <v>#REF!</v>
      </c>
      <c r="S648" s="71" t="e">
        <f>#REF!/F648*100</f>
        <v>#REF!</v>
      </c>
      <c r="T648" s="70" t="e">
        <f>L648-#REF!</f>
        <v>#REF!</v>
      </c>
      <c r="U648" s="70" t="e">
        <f>+L648/#REF!*100</f>
        <v>#REF!</v>
      </c>
      <c r="V648" s="70">
        <f t="shared" si="259"/>
        <v>0</v>
      </c>
      <c r="W648" s="70" t="e">
        <f t="shared" si="260"/>
        <v>#DIV/0!</v>
      </c>
      <c r="X648" s="113"/>
    </row>
    <row r="649" spans="1:24" ht="12.75" hidden="1" customHeight="1" outlineLevel="1">
      <c r="A649" s="60"/>
      <c r="B649" s="72" t="s">
        <v>77</v>
      </c>
      <c r="C649" s="73">
        <v>2111</v>
      </c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0">
        <f t="shared" si="262"/>
        <v>0</v>
      </c>
      <c r="Q649" s="70" t="e">
        <f t="shared" si="261"/>
        <v>#DIV/0!</v>
      </c>
      <c r="R649" s="71" t="e">
        <f>#REF!-F649</f>
        <v>#REF!</v>
      </c>
      <c r="S649" s="71" t="e">
        <f>#REF!/F649*100</f>
        <v>#REF!</v>
      </c>
      <c r="T649" s="70" t="e">
        <f>L649-#REF!</f>
        <v>#REF!</v>
      </c>
      <c r="U649" s="70" t="e">
        <f>+L649/#REF!*100</f>
        <v>#REF!</v>
      </c>
      <c r="V649" s="70">
        <f t="shared" si="259"/>
        <v>0</v>
      </c>
      <c r="W649" s="70" t="e">
        <f t="shared" si="260"/>
        <v>#DIV/0!</v>
      </c>
      <c r="X649" s="113"/>
    </row>
    <row r="650" spans="1:24" ht="12.75" hidden="1" customHeight="1" outlineLevel="1">
      <c r="A650" s="60"/>
      <c r="B650" s="72" t="s">
        <v>118</v>
      </c>
      <c r="C650" s="73">
        <v>2121</v>
      </c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0">
        <f t="shared" si="262"/>
        <v>0</v>
      </c>
      <c r="Q650" s="70" t="e">
        <f t="shared" si="261"/>
        <v>#DIV/0!</v>
      </c>
      <c r="R650" s="71" t="e">
        <f>#REF!-F650</f>
        <v>#REF!</v>
      </c>
      <c r="S650" s="71" t="e">
        <f>#REF!/F650*100</f>
        <v>#REF!</v>
      </c>
      <c r="T650" s="70" t="e">
        <f>L650-#REF!</f>
        <v>#REF!</v>
      </c>
      <c r="U650" s="70" t="e">
        <f>+L650/#REF!*100</f>
        <v>#REF!</v>
      </c>
      <c r="V650" s="70">
        <f t="shared" si="259"/>
        <v>0</v>
      </c>
      <c r="W650" s="70" t="e">
        <f t="shared" si="260"/>
        <v>#DIV/0!</v>
      </c>
      <c r="X650" s="113"/>
    </row>
    <row r="651" spans="1:24" ht="12.75" hidden="1" customHeight="1" outlineLevel="1">
      <c r="A651" s="60"/>
      <c r="B651" s="101" t="s">
        <v>79</v>
      </c>
      <c r="C651" s="73">
        <v>2211</v>
      </c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0">
        <f t="shared" si="262"/>
        <v>0</v>
      </c>
      <c r="Q651" s="70" t="e">
        <f t="shared" si="261"/>
        <v>#DIV/0!</v>
      </c>
      <c r="R651" s="71" t="e">
        <f>#REF!-F651</f>
        <v>#REF!</v>
      </c>
      <c r="S651" s="71" t="e">
        <f>#REF!/F651*100</f>
        <v>#REF!</v>
      </c>
      <c r="T651" s="70" t="e">
        <f>L651-#REF!</f>
        <v>#REF!</v>
      </c>
      <c r="U651" s="70" t="e">
        <f>+L651/#REF!*100</f>
        <v>#REF!</v>
      </c>
      <c r="V651" s="70">
        <f t="shared" si="259"/>
        <v>0</v>
      </c>
      <c r="W651" s="70" t="e">
        <f t="shared" si="260"/>
        <v>#DIV/0!</v>
      </c>
      <c r="X651" s="113"/>
    </row>
    <row r="652" spans="1:24" ht="13.5" hidden="1" customHeight="1" outlineLevel="1">
      <c r="A652" s="60"/>
      <c r="B652" s="76" t="s">
        <v>80</v>
      </c>
      <c r="C652" s="73">
        <v>2212</v>
      </c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0">
        <f t="shared" si="262"/>
        <v>0</v>
      </c>
      <c r="Q652" s="70" t="e">
        <f t="shared" si="261"/>
        <v>#DIV/0!</v>
      </c>
      <c r="R652" s="71" t="e">
        <f>#REF!-F652</f>
        <v>#REF!</v>
      </c>
      <c r="S652" s="71" t="e">
        <f>#REF!/F652*100</f>
        <v>#REF!</v>
      </c>
      <c r="T652" s="70" t="e">
        <f>L652-#REF!</f>
        <v>#REF!</v>
      </c>
      <c r="U652" s="70" t="e">
        <f>+L652/#REF!*100</f>
        <v>#REF!</v>
      </c>
      <c r="V652" s="70">
        <f t="shared" si="259"/>
        <v>0</v>
      </c>
      <c r="W652" s="70" t="e">
        <f t="shared" si="260"/>
        <v>#DIV/0!</v>
      </c>
      <c r="X652" s="113"/>
    </row>
    <row r="653" spans="1:24" ht="13.5" hidden="1" customHeight="1" outlineLevel="1">
      <c r="A653" s="60"/>
      <c r="B653" s="72" t="s">
        <v>81</v>
      </c>
      <c r="C653" s="73">
        <v>2213</v>
      </c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0">
        <f t="shared" si="262"/>
        <v>0</v>
      </c>
      <c r="Q653" s="70" t="e">
        <f t="shared" si="261"/>
        <v>#DIV/0!</v>
      </c>
      <c r="R653" s="71" t="e">
        <f>#REF!-F653</f>
        <v>#REF!</v>
      </c>
      <c r="S653" s="71" t="e">
        <f>#REF!/F653*100</f>
        <v>#REF!</v>
      </c>
      <c r="T653" s="70" t="e">
        <f>L653-#REF!</f>
        <v>#REF!</v>
      </c>
      <c r="U653" s="70" t="e">
        <f>+L653/#REF!*100</f>
        <v>#REF!</v>
      </c>
      <c r="V653" s="70">
        <f t="shared" si="259"/>
        <v>0</v>
      </c>
      <c r="W653" s="70" t="e">
        <f t="shared" si="260"/>
        <v>#DIV/0!</v>
      </c>
      <c r="X653" s="113"/>
    </row>
    <row r="654" spans="1:24" ht="13.5" hidden="1" customHeight="1" outlineLevel="1">
      <c r="A654" s="60"/>
      <c r="B654" s="72" t="s">
        <v>82</v>
      </c>
      <c r="C654" s="73">
        <v>2214</v>
      </c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0">
        <f t="shared" si="262"/>
        <v>0</v>
      </c>
      <c r="Q654" s="70" t="e">
        <f t="shared" si="261"/>
        <v>#DIV/0!</v>
      </c>
      <c r="R654" s="71" t="e">
        <f>#REF!-F654</f>
        <v>#REF!</v>
      </c>
      <c r="S654" s="71" t="e">
        <f>#REF!/F654*100</f>
        <v>#REF!</v>
      </c>
      <c r="T654" s="70" t="e">
        <f>L654-#REF!</f>
        <v>#REF!</v>
      </c>
      <c r="U654" s="70" t="e">
        <f>+L654/#REF!*100</f>
        <v>#REF!</v>
      </c>
      <c r="V654" s="70">
        <f t="shared" si="259"/>
        <v>0</v>
      </c>
      <c r="W654" s="70" t="e">
        <f t="shared" si="260"/>
        <v>#DIV/0!</v>
      </c>
      <c r="X654" s="113"/>
    </row>
    <row r="655" spans="1:24" ht="13.5" hidden="1" customHeight="1" outlineLevel="1">
      <c r="A655" s="60"/>
      <c r="B655" s="83" t="s">
        <v>83</v>
      </c>
      <c r="C655" s="78">
        <v>2215</v>
      </c>
      <c r="D655" s="79">
        <f t="shared" ref="D655:O655" si="268">D656+D657+D658+D659</f>
        <v>0</v>
      </c>
      <c r="E655" s="79">
        <f t="shared" si="268"/>
        <v>0</v>
      </c>
      <c r="F655" s="79">
        <f>F656+F657+F658+F659</f>
        <v>0</v>
      </c>
      <c r="G655" s="79">
        <f t="shared" si="268"/>
        <v>0</v>
      </c>
      <c r="H655" s="79">
        <f>H656+H657+H658+H659</f>
        <v>0</v>
      </c>
      <c r="I655" s="79">
        <f>I656+I657+I658+I659</f>
        <v>0</v>
      </c>
      <c r="J655" s="79">
        <f>J656+J657+J658+J659</f>
        <v>0</v>
      </c>
      <c r="K655" s="79">
        <f t="shared" ref="K655:M655" si="269">K656+K657+K658+K659</f>
        <v>0</v>
      </c>
      <c r="L655" s="79">
        <f t="shared" si="268"/>
        <v>0</v>
      </c>
      <c r="M655" s="79">
        <f t="shared" si="269"/>
        <v>0</v>
      </c>
      <c r="N655" s="79">
        <f t="shared" si="268"/>
        <v>0</v>
      </c>
      <c r="O655" s="79">
        <f t="shared" si="268"/>
        <v>0</v>
      </c>
      <c r="P655" s="70">
        <f t="shared" si="262"/>
        <v>0</v>
      </c>
      <c r="Q655" s="70" t="e">
        <f t="shared" si="261"/>
        <v>#DIV/0!</v>
      </c>
      <c r="R655" s="71" t="e">
        <f>#REF!-F655</f>
        <v>#REF!</v>
      </c>
      <c r="S655" s="71" t="e">
        <f>#REF!/F655*100</f>
        <v>#REF!</v>
      </c>
      <c r="T655" s="70" t="e">
        <f>L655-#REF!</f>
        <v>#REF!</v>
      </c>
      <c r="U655" s="70" t="e">
        <f>+L655/#REF!*100</f>
        <v>#REF!</v>
      </c>
      <c r="V655" s="70">
        <f t="shared" si="259"/>
        <v>0</v>
      </c>
      <c r="W655" s="70" t="e">
        <f t="shared" si="260"/>
        <v>#DIV/0!</v>
      </c>
      <c r="X655" s="113"/>
    </row>
    <row r="656" spans="1:24" ht="13.5" hidden="1" customHeight="1" outlineLevel="1">
      <c r="A656" s="60"/>
      <c r="B656" s="80" t="s">
        <v>119</v>
      </c>
      <c r="C656" s="73">
        <v>22151</v>
      </c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0">
        <f t="shared" si="262"/>
        <v>0</v>
      </c>
      <c r="Q656" s="70" t="e">
        <f t="shared" si="261"/>
        <v>#DIV/0!</v>
      </c>
      <c r="R656" s="71" t="e">
        <f>#REF!-F656</f>
        <v>#REF!</v>
      </c>
      <c r="S656" s="71" t="e">
        <f>#REF!/F656*100</f>
        <v>#REF!</v>
      </c>
      <c r="T656" s="70" t="e">
        <f>L656-#REF!</f>
        <v>#REF!</v>
      </c>
      <c r="U656" s="70" t="e">
        <f>+L656/#REF!*100</f>
        <v>#REF!</v>
      </c>
      <c r="V656" s="70">
        <f t="shared" si="259"/>
        <v>0</v>
      </c>
      <c r="W656" s="70" t="e">
        <f t="shared" si="260"/>
        <v>#DIV/0!</v>
      </c>
      <c r="X656" s="113"/>
    </row>
    <row r="657" spans="1:24" ht="13.5" hidden="1" customHeight="1" outlineLevel="1">
      <c r="A657" s="60"/>
      <c r="B657" s="80" t="s">
        <v>120</v>
      </c>
      <c r="C657" s="73">
        <v>22152</v>
      </c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0">
        <f t="shared" si="262"/>
        <v>0</v>
      </c>
      <c r="Q657" s="70" t="e">
        <f t="shared" si="261"/>
        <v>#DIV/0!</v>
      </c>
      <c r="R657" s="71" t="e">
        <f>#REF!-F657</f>
        <v>#REF!</v>
      </c>
      <c r="S657" s="71" t="e">
        <f>#REF!/F657*100</f>
        <v>#REF!</v>
      </c>
      <c r="T657" s="70" t="e">
        <f>L657-#REF!</f>
        <v>#REF!</v>
      </c>
      <c r="U657" s="70" t="e">
        <f>+L657/#REF!*100</f>
        <v>#REF!</v>
      </c>
      <c r="V657" s="70">
        <f t="shared" si="259"/>
        <v>0</v>
      </c>
      <c r="W657" s="70" t="e">
        <f t="shared" si="260"/>
        <v>#DIV/0!</v>
      </c>
      <c r="X657" s="113"/>
    </row>
    <row r="658" spans="1:24" ht="13.5" hidden="1" customHeight="1" outlineLevel="1">
      <c r="A658" s="60"/>
      <c r="B658" s="80" t="s">
        <v>86</v>
      </c>
      <c r="C658" s="73">
        <v>22153</v>
      </c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0">
        <f t="shared" si="262"/>
        <v>0</v>
      </c>
      <c r="Q658" s="70" t="e">
        <f t="shared" si="261"/>
        <v>#DIV/0!</v>
      </c>
      <c r="R658" s="71" t="e">
        <f>#REF!-F658</f>
        <v>#REF!</v>
      </c>
      <c r="S658" s="71" t="e">
        <f>#REF!/F658*100</f>
        <v>#REF!</v>
      </c>
      <c r="T658" s="70" t="e">
        <f>L658-#REF!</f>
        <v>#REF!</v>
      </c>
      <c r="U658" s="70" t="e">
        <f>+L658/#REF!*100</f>
        <v>#REF!</v>
      </c>
      <c r="V658" s="70">
        <f t="shared" si="259"/>
        <v>0</v>
      </c>
      <c r="W658" s="70" t="e">
        <f t="shared" si="260"/>
        <v>#DIV/0!</v>
      </c>
      <c r="X658" s="113"/>
    </row>
    <row r="659" spans="1:24" hidden="1" outlineLevel="1">
      <c r="A659" s="60"/>
      <c r="B659" s="80" t="s">
        <v>121</v>
      </c>
      <c r="C659" s="73">
        <v>22154</v>
      </c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0">
        <f t="shared" si="262"/>
        <v>0</v>
      </c>
      <c r="Q659" s="70" t="e">
        <f t="shared" si="261"/>
        <v>#DIV/0!</v>
      </c>
      <c r="R659" s="71" t="e">
        <f>#REF!-F659</f>
        <v>#REF!</v>
      </c>
      <c r="S659" s="71" t="e">
        <f>#REF!/F659*100</f>
        <v>#REF!</v>
      </c>
      <c r="T659" s="70" t="e">
        <f>L659-#REF!</f>
        <v>#REF!</v>
      </c>
      <c r="U659" s="70" t="e">
        <f>+L659/#REF!*100</f>
        <v>#REF!</v>
      </c>
      <c r="V659" s="70">
        <f t="shared" si="259"/>
        <v>0</v>
      </c>
      <c r="W659" s="70" t="e">
        <f t="shared" si="260"/>
        <v>#DIV/0!</v>
      </c>
      <c r="X659" s="113"/>
    </row>
    <row r="660" spans="1:24" ht="13.5" hidden="1" customHeight="1" outlineLevel="1">
      <c r="A660" s="60"/>
      <c r="B660" s="76" t="s">
        <v>88</v>
      </c>
      <c r="C660" s="73">
        <v>2217</v>
      </c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0">
        <f t="shared" si="262"/>
        <v>0</v>
      </c>
      <c r="Q660" s="70" t="e">
        <f t="shared" si="261"/>
        <v>#DIV/0!</v>
      </c>
      <c r="R660" s="71" t="e">
        <f>#REF!-F660</f>
        <v>#REF!</v>
      </c>
      <c r="S660" s="71" t="e">
        <f>#REF!/F660*100</f>
        <v>#REF!</v>
      </c>
      <c r="T660" s="70" t="e">
        <f>L660-#REF!</f>
        <v>#REF!</v>
      </c>
      <c r="U660" s="70" t="e">
        <f>+L660/#REF!*100</f>
        <v>#REF!</v>
      </c>
      <c r="V660" s="70">
        <f t="shared" si="259"/>
        <v>0</v>
      </c>
      <c r="W660" s="70" t="e">
        <f t="shared" si="260"/>
        <v>#DIV/0!</v>
      </c>
      <c r="X660" s="113"/>
    </row>
    <row r="661" spans="1:24" ht="13.5" hidden="1" customHeight="1" outlineLevel="1">
      <c r="A661" s="60"/>
      <c r="B661" s="72" t="s">
        <v>89</v>
      </c>
      <c r="C661" s="73">
        <v>2218</v>
      </c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0">
        <f t="shared" si="262"/>
        <v>0</v>
      </c>
      <c r="Q661" s="70" t="e">
        <f t="shared" si="261"/>
        <v>#DIV/0!</v>
      </c>
      <c r="R661" s="71" t="e">
        <f>#REF!-F661</f>
        <v>#REF!</v>
      </c>
      <c r="S661" s="71" t="e">
        <f>#REF!/F661*100</f>
        <v>#REF!</v>
      </c>
      <c r="T661" s="70" t="e">
        <f>L661-#REF!</f>
        <v>#REF!</v>
      </c>
      <c r="U661" s="70" t="e">
        <f>+L661/#REF!*100</f>
        <v>#REF!</v>
      </c>
      <c r="V661" s="70">
        <f t="shared" si="259"/>
        <v>0</v>
      </c>
      <c r="W661" s="70" t="e">
        <f t="shared" si="260"/>
        <v>#DIV/0!</v>
      </c>
      <c r="X661" s="113"/>
    </row>
    <row r="662" spans="1:24" ht="13.5" hidden="1" customHeight="1" outlineLevel="1">
      <c r="A662" s="60"/>
      <c r="B662" s="72" t="s">
        <v>122</v>
      </c>
      <c r="C662" s="73">
        <v>2221</v>
      </c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0">
        <f t="shared" si="262"/>
        <v>0</v>
      </c>
      <c r="Q662" s="70" t="e">
        <f t="shared" si="261"/>
        <v>#DIV/0!</v>
      </c>
      <c r="R662" s="71" t="e">
        <f>#REF!-F662</f>
        <v>#REF!</v>
      </c>
      <c r="S662" s="71" t="e">
        <f>#REF!/F662*100</f>
        <v>#REF!</v>
      </c>
      <c r="T662" s="70" t="e">
        <f>L662-#REF!</f>
        <v>#REF!</v>
      </c>
      <c r="U662" s="70" t="e">
        <f>+L662/#REF!*100</f>
        <v>#REF!</v>
      </c>
      <c r="V662" s="70">
        <f t="shared" si="259"/>
        <v>0</v>
      </c>
      <c r="W662" s="70" t="e">
        <f t="shared" si="260"/>
        <v>#DIV/0!</v>
      </c>
      <c r="X662" s="113"/>
    </row>
    <row r="663" spans="1:24" ht="13.5" hidden="1" customHeight="1" outlineLevel="1">
      <c r="A663" s="60"/>
      <c r="B663" s="81" t="s">
        <v>91</v>
      </c>
      <c r="C663" s="73">
        <v>2222</v>
      </c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0">
        <f t="shared" si="262"/>
        <v>0</v>
      </c>
      <c r="Q663" s="70" t="e">
        <f t="shared" si="261"/>
        <v>#DIV/0!</v>
      </c>
      <c r="R663" s="71" t="e">
        <f>#REF!-F663</f>
        <v>#REF!</v>
      </c>
      <c r="S663" s="71" t="e">
        <f>#REF!/F663*100</f>
        <v>#REF!</v>
      </c>
      <c r="T663" s="70" t="e">
        <f>L663-#REF!</f>
        <v>#REF!</v>
      </c>
      <c r="U663" s="70" t="e">
        <f>+L663/#REF!*100</f>
        <v>#REF!</v>
      </c>
      <c r="V663" s="70">
        <f t="shared" si="259"/>
        <v>0</v>
      </c>
      <c r="W663" s="70" t="e">
        <f t="shared" si="260"/>
        <v>#DIV/0!</v>
      </c>
      <c r="X663" s="113"/>
    </row>
    <row r="664" spans="1:24" ht="13.5" hidden="1" customHeight="1" outlineLevel="1">
      <c r="A664" s="60"/>
      <c r="B664" s="81" t="s">
        <v>92</v>
      </c>
      <c r="C664" s="73">
        <v>2223</v>
      </c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0">
        <f t="shared" si="262"/>
        <v>0</v>
      </c>
      <c r="Q664" s="70" t="e">
        <f t="shared" si="261"/>
        <v>#DIV/0!</v>
      </c>
      <c r="R664" s="71" t="e">
        <f>#REF!-F664</f>
        <v>#REF!</v>
      </c>
      <c r="S664" s="71" t="e">
        <f>#REF!/F664*100</f>
        <v>#REF!</v>
      </c>
      <c r="T664" s="70" t="e">
        <f>L664-#REF!</f>
        <v>#REF!</v>
      </c>
      <c r="U664" s="70" t="e">
        <f>+L664/#REF!*100</f>
        <v>#REF!</v>
      </c>
      <c r="V664" s="70">
        <f t="shared" si="259"/>
        <v>0</v>
      </c>
      <c r="W664" s="70" t="e">
        <f t="shared" si="260"/>
        <v>#DIV/0!</v>
      </c>
      <c r="X664" s="113"/>
    </row>
    <row r="665" spans="1:24" ht="13.5" hidden="1" customHeight="1" outlineLevel="1">
      <c r="A665" s="60"/>
      <c r="B665" s="81" t="s">
        <v>128</v>
      </c>
      <c r="C665" s="73">
        <v>2224</v>
      </c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0">
        <f t="shared" si="262"/>
        <v>0</v>
      </c>
      <c r="Q665" s="70" t="e">
        <f t="shared" si="261"/>
        <v>#DIV/0!</v>
      </c>
      <c r="R665" s="71" t="e">
        <f>#REF!-F665</f>
        <v>#REF!</v>
      </c>
      <c r="S665" s="71" t="e">
        <f>#REF!/F665*100</f>
        <v>#REF!</v>
      </c>
      <c r="T665" s="70" t="e">
        <f>L665-#REF!</f>
        <v>#REF!</v>
      </c>
      <c r="U665" s="70" t="e">
        <f>+L665/#REF!*100</f>
        <v>#REF!</v>
      </c>
      <c r="V665" s="70">
        <f t="shared" si="259"/>
        <v>0</v>
      </c>
      <c r="W665" s="70" t="e">
        <f t="shared" si="260"/>
        <v>#DIV/0!</v>
      </c>
      <c r="X665" s="113"/>
    </row>
    <row r="666" spans="1:24" ht="13.5" hidden="1" customHeight="1" outlineLevel="1">
      <c r="A666" s="60"/>
      <c r="B666" s="81" t="s">
        <v>123</v>
      </c>
      <c r="C666" s="73">
        <v>2225</v>
      </c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0">
        <f t="shared" si="262"/>
        <v>0</v>
      </c>
      <c r="Q666" s="70" t="e">
        <f t="shared" si="261"/>
        <v>#DIV/0!</v>
      </c>
      <c r="R666" s="71" t="e">
        <f>#REF!-F666</f>
        <v>#REF!</v>
      </c>
      <c r="S666" s="71" t="e">
        <f>#REF!/F666*100</f>
        <v>#REF!</v>
      </c>
      <c r="T666" s="70" t="e">
        <f>L666-#REF!</f>
        <v>#REF!</v>
      </c>
      <c r="U666" s="70" t="e">
        <f>+L666/#REF!*100</f>
        <v>#REF!</v>
      </c>
      <c r="V666" s="70">
        <f t="shared" si="259"/>
        <v>0</v>
      </c>
      <c r="W666" s="70" t="e">
        <f t="shared" si="260"/>
        <v>#DIV/0!</v>
      </c>
      <c r="X666" s="113"/>
    </row>
    <row r="667" spans="1:24" ht="13.5" hidden="1" customHeight="1" outlineLevel="1">
      <c r="A667" s="60"/>
      <c r="B667" s="81" t="s">
        <v>124</v>
      </c>
      <c r="C667" s="73">
        <v>2231</v>
      </c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0">
        <f t="shared" si="262"/>
        <v>0</v>
      </c>
      <c r="Q667" s="70" t="e">
        <f t="shared" si="261"/>
        <v>#DIV/0!</v>
      </c>
      <c r="R667" s="71" t="e">
        <f>#REF!-F667</f>
        <v>#REF!</v>
      </c>
      <c r="S667" s="71" t="e">
        <f>#REF!/F667*100</f>
        <v>#REF!</v>
      </c>
      <c r="T667" s="70" t="e">
        <f>L667-#REF!</f>
        <v>#REF!</v>
      </c>
      <c r="U667" s="70" t="e">
        <f>+L667/#REF!*100</f>
        <v>#REF!</v>
      </c>
      <c r="V667" s="70">
        <f t="shared" si="259"/>
        <v>0</v>
      </c>
      <c r="W667" s="70" t="e">
        <f t="shared" si="260"/>
        <v>#DIV/0!</v>
      </c>
      <c r="X667" s="113"/>
    </row>
    <row r="668" spans="1:24" ht="13.5" hidden="1" customHeight="1" outlineLevel="1">
      <c r="A668" s="60"/>
      <c r="B668" s="81" t="s">
        <v>96</v>
      </c>
      <c r="C668" s="73">
        <v>22311100</v>
      </c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0">
        <f t="shared" si="262"/>
        <v>0</v>
      </c>
      <c r="Q668" s="70" t="e">
        <f t="shared" si="261"/>
        <v>#DIV/0!</v>
      </c>
      <c r="R668" s="71" t="e">
        <f>#REF!-F668</f>
        <v>#REF!</v>
      </c>
      <c r="S668" s="71" t="e">
        <f>#REF!/F668*100</f>
        <v>#REF!</v>
      </c>
      <c r="T668" s="70" t="e">
        <f>L668-#REF!</f>
        <v>#REF!</v>
      </c>
      <c r="U668" s="70" t="e">
        <f>+L668/#REF!*100</f>
        <v>#REF!</v>
      </c>
      <c r="V668" s="70">
        <f t="shared" si="259"/>
        <v>0</v>
      </c>
      <c r="W668" s="70" t="e">
        <f t="shared" si="260"/>
        <v>#DIV/0!</v>
      </c>
      <c r="X668" s="113"/>
    </row>
    <row r="669" spans="1:24" ht="13.5" hidden="1" customHeight="1" outlineLevel="1">
      <c r="A669" s="60"/>
      <c r="B669" s="81" t="s">
        <v>97</v>
      </c>
      <c r="C669" s="73">
        <v>22311200</v>
      </c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0">
        <f t="shared" si="262"/>
        <v>0</v>
      </c>
      <c r="Q669" s="70" t="e">
        <f t="shared" si="261"/>
        <v>#DIV/0!</v>
      </c>
      <c r="R669" s="71" t="e">
        <f>#REF!-F669</f>
        <v>#REF!</v>
      </c>
      <c r="S669" s="71" t="e">
        <f>#REF!/F669*100</f>
        <v>#REF!</v>
      </c>
      <c r="T669" s="70" t="e">
        <f>L669-#REF!</f>
        <v>#REF!</v>
      </c>
      <c r="U669" s="70" t="e">
        <f>+L669/#REF!*100</f>
        <v>#REF!</v>
      </c>
      <c r="V669" s="70">
        <f t="shared" si="259"/>
        <v>0</v>
      </c>
      <c r="W669" s="70" t="e">
        <f t="shared" si="260"/>
        <v>#DIV/0!</v>
      </c>
      <c r="X669" s="113"/>
    </row>
    <row r="670" spans="1:24" ht="13.5" hidden="1" customHeight="1" outlineLevel="1">
      <c r="A670" s="60"/>
      <c r="B670" s="81" t="s">
        <v>98</v>
      </c>
      <c r="C670" s="73">
        <v>22311300</v>
      </c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0">
        <f t="shared" si="262"/>
        <v>0</v>
      </c>
      <c r="Q670" s="70" t="e">
        <f t="shared" si="261"/>
        <v>#DIV/0!</v>
      </c>
      <c r="R670" s="71" t="e">
        <f>#REF!-F670</f>
        <v>#REF!</v>
      </c>
      <c r="S670" s="71" t="e">
        <f>#REF!/F670*100</f>
        <v>#REF!</v>
      </c>
      <c r="T670" s="70" t="e">
        <f>L670-#REF!</f>
        <v>#REF!</v>
      </c>
      <c r="U670" s="70" t="e">
        <f>+L670/#REF!*100</f>
        <v>#REF!</v>
      </c>
      <c r="V670" s="70">
        <f t="shared" si="259"/>
        <v>0</v>
      </c>
      <c r="W670" s="70" t="e">
        <f t="shared" si="260"/>
        <v>#DIV/0!</v>
      </c>
      <c r="X670" s="113"/>
    </row>
    <row r="671" spans="1:24" ht="13.5" hidden="1" customHeight="1" outlineLevel="1">
      <c r="A671" s="60"/>
      <c r="B671" s="81" t="s">
        <v>99</v>
      </c>
      <c r="C671" s="73">
        <v>22311400</v>
      </c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0">
        <f t="shared" si="262"/>
        <v>0</v>
      </c>
      <c r="Q671" s="70" t="e">
        <f t="shared" si="261"/>
        <v>#DIV/0!</v>
      </c>
      <c r="R671" s="71" t="e">
        <f>#REF!-F671</f>
        <v>#REF!</v>
      </c>
      <c r="S671" s="71" t="e">
        <f>#REF!/F671*100</f>
        <v>#REF!</v>
      </c>
      <c r="T671" s="70" t="e">
        <f>L671-#REF!</f>
        <v>#REF!</v>
      </c>
      <c r="U671" s="70" t="e">
        <f>+L671/#REF!*100</f>
        <v>#REF!</v>
      </c>
      <c r="V671" s="70">
        <f t="shared" si="259"/>
        <v>0</v>
      </c>
      <c r="W671" s="70" t="e">
        <f t="shared" si="260"/>
        <v>#DIV/0!</v>
      </c>
      <c r="X671" s="113"/>
    </row>
    <row r="672" spans="1:24" ht="13.5" hidden="1" customHeight="1" outlineLevel="1">
      <c r="A672" s="60"/>
      <c r="B672" s="81" t="s">
        <v>100</v>
      </c>
      <c r="C672" s="73">
        <v>2235</v>
      </c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0">
        <f t="shared" si="262"/>
        <v>0</v>
      </c>
      <c r="Q672" s="70" t="e">
        <f t="shared" si="261"/>
        <v>#DIV/0!</v>
      </c>
      <c r="R672" s="71" t="e">
        <f>#REF!-F672</f>
        <v>#REF!</v>
      </c>
      <c r="S672" s="71" t="e">
        <f>#REF!/F672*100</f>
        <v>#REF!</v>
      </c>
      <c r="T672" s="70" t="e">
        <f>L672-#REF!</f>
        <v>#REF!</v>
      </c>
      <c r="U672" s="70" t="e">
        <f>+L672/#REF!*100</f>
        <v>#REF!</v>
      </c>
      <c r="V672" s="70">
        <f t="shared" si="259"/>
        <v>0</v>
      </c>
      <c r="W672" s="70" t="e">
        <f t="shared" si="260"/>
        <v>#DIV/0!</v>
      </c>
      <c r="X672" s="113"/>
    </row>
    <row r="673" spans="1:24" ht="13.5" hidden="1" customHeight="1" outlineLevel="1">
      <c r="A673" s="60"/>
      <c r="B673" s="72" t="s">
        <v>101</v>
      </c>
      <c r="C673" s="73">
        <v>2511</v>
      </c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0">
        <f t="shared" si="262"/>
        <v>0</v>
      </c>
      <c r="Q673" s="70" t="e">
        <f t="shared" si="261"/>
        <v>#DIV/0!</v>
      </c>
      <c r="R673" s="71" t="e">
        <f>#REF!-F673</f>
        <v>#REF!</v>
      </c>
      <c r="S673" s="71" t="e">
        <f>#REF!/F673*100</f>
        <v>#REF!</v>
      </c>
      <c r="T673" s="70" t="e">
        <f>L673-#REF!</f>
        <v>#REF!</v>
      </c>
      <c r="U673" s="70" t="e">
        <f>+L673/#REF!*100</f>
        <v>#REF!</v>
      </c>
      <c r="V673" s="70">
        <f t="shared" si="259"/>
        <v>0</v>
      </c>
      <c r="W673" s="70" t="e">
        <f t="shared" si="260"/>
        <v>#DIV/0!</v>
      </c>
      <c r="X673" s="113"/>
    </row>
    <row r="674" spans="1:24" ht="13.5" hidden="1" customHeight="1" outlineLevel="1">
      <c r="A674" s="60"/>
      <c r="B674" s="72" t="s">
        <v>102</v>
      </c>
      <c r="C674" s="73">
        <v>2512</v>
      </c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0">
        <f t="shared" si="262"/>
        <v>0</v>
      </c>
      <c r="Q674" s="70" t="e">
        <f t="shared" si="261"/>
        <v>#DIV/0!</v>
      </c>
      <c r="R674" s="71" t="e">
        <f>#REF!-F674</f>
        <v>#REF!</v>
      </c>
      <c r="S674" s="71" t="e">
        <f>#REF!/F674*100</f>
        <v>#REF!</v>
      </c>
      <c r="T674" s="70" t="e">
        <f>L674-#REF!</f>
        <v>#REF!</v>
      </c>
      <c r="U674" s="70" t="e">
        <f>+L674/#REF!*100</f>
        <v>#REF!</v>
      </c>
      <c r="V674" s="70">
        <f t="shared" si="259"/>
        <v>0</v>
      </c>
      <c r="W674" s="70" t="e">
        <f t="shared" si="260"/>
        <v>#DIV/0!</v>
      </c>
      <c r="X674" s="113"/>
    </row>
    <row r="675" spans="1:24" ht="13.5" hidden="1" customHeight="1" outlineLevel="1">
      <c r="A675" s="60"/>
      <c r="B675" s="72" t="s">
        <v>129</v>
      </c>
      <c r="C675" s="73">
        <v>2521</v>
      </c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0">
        <f t="shared" si="262"/>
        <v>0</v>
      </c>
      <c r="Q675" s="70" t="e">
        <f t="shared" si="261"/>
        <v>#DIV/0!</v>
      </c>
      <c r="R675" s="71" t="e">
        <f>#REF!-F675</f>
        <v>#REF!</v>
      </c>
      <c r="S675" s="71" t="e">
        <f>#REF!/F675*100</f>
        <v>#REF!</v>
      </c>
      <c r="T675" s="70" t="e">
        <f>L675-#REF!</f>
        <v>#REF!</v>
      </c>
      <c r="U675" s="70" t="e">
        <f>+L675/#REF!*100</f>
        <v>#REF!</v>
      </c>
      <c r="V675" s="70">
        <f t="shared" si="259"/>
        <v>0</v>
      </c>
      <c r="W675" s="70" t="e">
        <f t="shared" si="260"/>
        <v>#DIV/0!</v>
      </c>
      <c r="X675" s="113"/>
    </row>
    <row r="676" spans="1:24" ht="13.5" hidden="1" customHeight="1" outlineLevel="1">
      <c r="A676" s="60"/>
      <c r="B676" s="85" t="s">
        <v>104</v>
      </c>
      <c r="C676" s="73">
        <v>2721</v>
      </c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0">
        <f t="shared" si="262"/>
        <v>0</v>
      </c>
      <c r="Q676" s="70" t="e">
        <f t="shared" si="261"/>
        <v>#DIV/0!</v>
      </c>
      <c r="R676" s="71" t="e">
        <f>#REF!-F676</f>
        <v>#REF!</v>
      </c>
      <c r="S676" s="71" t="e">
        <f>#REF!/F676*100</f>
        <v>#REF!</v>
      </c>
      <c r="T676" s="70" t="e">
        <f>L676-#REF!</f>
        <v>#REF!</v>
      </c>
      <c r="U676" s="70" t="e">
        <f>+L676/#REF!*100</f>
        <v>#REF!</v>
      </c>
      <c r="V676" s="70">
        <f t="shared" si="259"/>
        <v>0</v>
      </c>
      <c r="W676" s="70" t="e">
        <f t="shared" si="260"/>
        <v>#DIV/0!</v>
      </c>
      <c r="X676" s="113"/>
    </row>
    <row r="677" spans="1:24" hidden="1" outlineLevel="1">
      <c r="A677" s="60"/>
      <c r="B677" s="88" t="s">
        <v>109</v>
      </c>
      <c r="C677" s="73"/>
      <c r="D677" s="67">
        <f>SUM(D678:D682)</f>
        <v>0</v>
      </c>
      <c r="E677" s="67">
        <f t="shared" ref="E677:O677" si="270">SUM(E678:E682)</f>
        <v>0</v>
      </c>
      <c r="F677" s="67">
        <f>SUM(F678:F682)</f>
        <v>0</v>
      </c>
      <c r="G677" s="67">
        <f t="shared" si="270"/>
        <v>0</v>
      </c>
      <c r="H677" s="67">
        <f>SUM(H678:H682)</f>
        <v>0</v>
      </c>
      <c r="I677" s="67">
        <f>SUM(I678:I682)</f>
        <v>0</v>
      </c>
      <c r="J677" s="67">
        <f>SUM(J678:J682)</f>
        <v>0</v>
      </c>
      <c r="K677" s="67">
        <f t="shared" ref="K677:M677" si="271">SUM(K678:K682)</f>
        <v>0</v>
      </c>
      <c r="L677" s="67">
        <f t="shared" si="270"/>
        <v>0</v>
      </c>
      <c r="M677" s="67">
        <f t="shared" si="271"/>
        <v>0</v>
      </c>
      <c r="N677" s="67">
        <f t="shared" si="270"/>
        <v>0</v>
      </c>
      <c r="O677" s="67">
        <f t="shared" si="270"/>
        <v>0</v>
      </c>
      <c r="P677" s="70">
        <f t="shared" si="262"/>
        <v>0</v>
      </c>
      <c r="Q677" s="70" t="e">
        <f t="shared" si="261"/>
        <v>#DIV/0!</v>
      </c>
      <c r="R677" s="71" t="e">
        <f>#REF!-F677</f>
        <v>#REF!</v>
      </c>
      <c r="S677" s="71" t="e">
        <f>#REF!/F677*100</f>
        <v>#REF!</v>
      </c>
      <c r="T677" s="70" t="e">
        <f>L677-#REF!</f>
        <v>#REF!</v>
      </c>
      <c r="U677" s="70" t="e">
        <f>+L677/#REF!*100</f>
        <v>#REF!</v>
      </c>
      <c r="V677" s="70">
        <f t="shared" si="259"/>
        <v>0</v>
      </c>
      <c r="W677" s="70" t="e">
        <f t="shared" si="260"/>
        <v>#DIV/0!</v>
      </c>
      <c r="X677" s="113"/>
    </row>
    <row r="678" spans="1:24" hidden="1" outlineLevel="1">
      <c r="A678" s="60"/>
      <c r="B678" s="72" t="s">
        <v>110</v>
      </c>
      <c r="C678" s="73">
        <v>3111</v>
      </c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0">
        <f t="shared" si="262"/>
        <v>0</v>
      </c>
      <c r="Q678" s="70" t="e">
        <f t="shared" si="261"/>
        <v>#DIV/0!</v>
      </c>
      <c r="R678" s="71" t="e">
        <f>#REF!-F678</f>
        <v>#REF!</v>
      </c>
      <c r="S678" s="71" t="e">
        <f>#REF!/F678*100</f>
        <v>#REF!</v>
      </c>
      <c r="T678" s="70" t="e">
        <f>L678-#REF!</f>
        <v>#REF!</v>
      </c>
      <c r="U678" s="70" t="e">
        <f>+L678/#REF!*100</f>
        <v>#REF!</v>
      </c>
      <c r="V678" s="70">
        <f t="shared" si="259"/>
        <v>0</v>
      </c>
      <c r="W678" s="70" t="e">
        <f t="shared" si="260"/>
        <v>#DIV/0!</v>
      </c>
      <c r="X678" s="113"/>
    </row>
    <row r="679" spans="1:24" ht="12.75" hidden="1" customHeight="1" outlineLevel="1">
      <c r="A679" s="60"/>
      <c r="B679" s="72" t="s">
        <v>111</v>
      </c>
      <c r="C679" s="73">
        <v>3112</v>
      </c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0">
        <f t="shared" si="262"/>
        <v>0</v>
      </c>
      <c r="Q679" s="70" t="e">
        <f t="shared" si="261"/>
        <v>#DIV/0!</v>
      </c>
      <c r="R679" s="71" t="e">
        <f>#REF!-F679</f>
        <v>#REF!</v>
      </c>
      <c r="S679" s="71" t="e">
        <f>#REF!/F679*100</f>
        <v>#REF!</v>
      </c>
      <c r="T679" s="70" t="e">
        <f>L679-#REF!</f>
        <v>#REF!</v>
      </c>
      <c r="U679" s="70" t="e">
        <f>+L679/#REF!*100</f>
        <v>#REF!</v>
      </c>
      <c r="V679" s="70">
        <f t="shared" si="259"/>
        <v>0</v>
      </c>
      <c r="W679" s="70" t="e">
        <f t="shared" si="260"/>
        <v>#DIV/0!</v>
      </c>
      <c r="X679" s="113"/>
    </row>
    <row r="680" spans="1:24" ht="12.75" hidden="1" customHeight="1" outlineLevel="1">
      <c r="A680" s="60"/>
      <c r="B680" s="72" t="s">
        <v>112</v>
      </c>
      <c r="C680" s="73">
        <v>3113</v>
      </c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0">
        <f t="shared" si="262"/>
        <v>0</v>
      </c>
      <c r="Q680" s="70" t="e">
        <f t="shared" si="261"/>
        <v>#DIV/0!</v>
      </c>
      <c r="R680" s="71" t="e">
        <f>#REF!-F680</f>
        <v>#REF!</v>
      </c>
      <c r="S680" s="71" t="e">
        <f>#REF!/F680*100</f>
        <v>#REF!</v>
      </c>
      <c r="T680" s="70" t="e">
        <f>L680-#REF!</f>
        <v>#REF!</v>
      </c>
      <c r="U680" s="70" t="e">
        <f>+L680/#REF!*100</f>
        <v>#REF!</v>
      </c>
      <c r="V680" s="70">
        <f t="shared" si="259"/>
        <v>0</v>
      </c>
      <c r="W680" s="70" t="e">
        <f t="shared" si="260"/>
        <v>#DIV/0!</v>
      </c>
      <c r="X680" s="113"/>
    </row>
    <row r="681" spans="1:24" ht="12.75" hidden="1" customHeight="1" outlineLevel="1">
      <c r="A681" s="60"/>
      <c r="B681" s="89" t="s">
        <v>113</v>
      </c>
      <c r="C681" s="73">
        <v>3122</v>
      </c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0">
        <f t="shared" si="262"/>
        <v>0</v>
      </c>
      <c r="Q681" s="70" t="e">
        <f t="shared" si="261"/>
        <v>#DIV/0!</v>
      </c>
      <c r="R681" s="71" t="e">
        <f>#REF!-F681</f>
        <v>#REF!</v>
      </c>
      <c r="S681" s="71" t="e">
        <f>#REF!/F681*100</f>
        <v>#REF!</v>
      </c>
      <c r="T681" s="70" t="e">
        <f>L681-#REF!</f>
        <v>#REF!</v>
      </c>
      <c r="U681" s="70" t="e">
        <f>+L681/#REF!*100</f>
        <v>#REF!</v>
      </c>
      <c r="V681" s="70">
        <f t="shared" si="259"/>
        <v>0</v>
      </c>
      <c r="W681" s="70" t="e">
        <f t="shared" si="260"/>
        <v>#DIV/0!</v>
      </c>
      <c r="X681" s="113"/>
    </row>
    <row r="682" spans="1:24" ht="12.75" hidden="1" customHeight="1" outlineLevel="1">
      <c r="A682" s="60"/>
      <c r="B682" s="89" t="s">
        <v>115</v>
      </c>
      <c r="C682" s="73">
        <v>3314</v>
      </c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0">
        <f t="shared" si="262"/>
        <v>0</v>
      </c>
      <c r="Q682" s="70" t="e">
        <f t="shared" si="261"/>
        <v>#DIV/0!</v>
      </c>
      <c r="R682" s="71" t="e">
        <f>#REF!-F682</f>
        <v>#REF!</v>
      </c>
      <c r="S682" s="71" t="e">
        <f>#REF!/F682*100</f>
        <v>#REF!</v>
      </c>
      <c r="T682" s="70" t="e">
        <f>L682-#REF!</f>
        <v>#REF!</v>
      </c>
      <c r="U682" s="70" t="e">
        <f>+L682/#REF!*100</f>
        <v>#REF!</v>
      </c>
      <c r="V682" s="70">
        <f t="shared" si="259"/>
        <v>0</v>
      </c>
      <c r="W682" s="70" t="e">
        <f t="shared" si="260"/>
        <v>#DIV/0!</v>
      </c>
      <c r="X682" s="113"/>
    </row>
    <row r="683" spans="1:24" ht="12.75" hidden="1" customHeight="1" outlineLevel="1">
      <c r="A683" s="60"/>
      <c r="B683" s="89"/>
      <c r="C683" s="73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0">
        <f t="shared" si="262"/>
        <v>0</v>
      </c>
      <c r="Q683" s="70" t="e">
        <f t="shared" si="261"/>
        <v>#DIV/0!</v>
      </c>
      <c r="R683" s="71" t="e">
        <f>#REF!-F683</f>
        <v>#REF!</v>
      </c>
      <c r="S683" s="71" t="e">
        <f>#REF!/F683*100</f>
        <v>#REF!</v>
      </c>
      <c r="T683" s="70" t="e">
        <f>L683-#REF!</f>
        <v>#REF!</v>
      </c>
      <c r="U683" s="70" t="e">
        <f>+L683/#REF!*100</f>
        <v>#REF!</v>
      </c>
      <c r="V683" s="70">
        <f t="shared" si="259"/>
        <v>0</v>
      </c>
      <c r="W683" s="70" t="e">
        <f t="shared" si="260"/>
        <v>#DIV/0!</v>
      </c>
      <c r="X683" s="113"/>
    </row>
    <row r="684" spans="1:24" hidden="1">
      <c r="A684" s="60"/>
      <c r="B684" s="106" t="s">
        <v>150</v>
      </c>
      <c r="C684" s="97" t="s">
        <v>148</v>
      </c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70">
        <f t="shared" si="262"/>
        <v>0</v>
      </c>
      <c r="Q684" s="70" t="e">
        <f t="shared" si="261"/>
        <v>#DIV/0!</v>
      </c>
      <c r="R684" s="71" t="e">
        <f>#REF!-F684</f>
        <v>#REF!</v>
      </c>
      <c r="S684" s="71" t="e">
        <f>#REF!/F684*100</f>
        <v>#REF!</v>
      </c>
      <c r="T684" s="70" t="e">
        <f>L684-#REF!</f>
        <v>#REF!</v>
      </c>
      <c r="U684" s="70" t="e">
        <f>+L684/#REF!*100</f>
        <v>#REF!</v>
      </c>
      <c r="V684" s="70">
        <f t="shared" si="259"/>
        <v>0</v>
      </c>
      <c r="W684" s="70" t="e">
        <f t="shared" si="260"/>
        <v>#DIV/0!</v>
      </c>
      <c r="X684" s="113"/>
    </row>
    <row r="685" spans="1:24" hidden="1">
      <c r="A685" s="60"/>
      <c r="B685" s="107" t="s">
        <v>117</v>
      </c>
      <c r="C685" s="97"/>
      <c r="D685" s="67">
        <f t="shared" ref="D685:O685" si="272">SUM(D686:D692,D697:D714)-D704</f>
        <v>3519309.5104999999</v>
      </c>
      <c r="E685" s="67">
        <f t="shared" si="272"/>
        <v>19828.775000000001</v>
      </c>
      <c r="F685" s="67">
        <f t="shared" ref="F685" si="273">SUM(F686:F692,F697:F714)-F704</f>
        <v>445439.8</v>
      </c>
      <c r="G685" s="67">
        <f t="shared" si="272"/>
        <v>81366.2</v>
      </c>
      <c r="H685" s="67">
        <f t="shared" si="272"/>
        <v>3526938.1999999997</v>
      </c>
      <c r="I685" s="67">
        <f t="shared" si="272"/>
        <v>85831.9</v>
      </c>
      <c r="J685" s="67">
        <f t="shared" si="272"/>
        <v>618996.8600000001</v>
      </c>
      <c r="K685" s="67">
        <f t="shared" ref="K685:M685" si="274">SUM(K686:K692,K697:K714)-K704</f>
        <v>81366.2</v>
      </c>
      <c r="L685" s="67">
        <f t="shared" si="272"/>
        <v>731366.15999999992</v>
      </c>
      <c r="M685" s="67">
        <f t="shared" si="274"/>
        <v>81366.2</v>
      </c>
      <c r="N685" s="67">
        <f t="shared" si="272"/>
        <v>888471.14</v>
      </c>
      <c r="O685" s="67">
        <f t="shared" si="272"/>
        <v>81366.2</v>
      </c>
      <c r="P685" s="70">
        <f t="shared" si="262"/>
        <v>-3073869.7105</v>
      </c>
      <c r="Q685" s="70">
        <f t="shared" si="261"/>
        <v>12.657022596933082</v>
      </c>
      <c r="R685" s="71" t="e">
        <f>#REF!-F685</f>
        <v>#REF!</v>
      </c>
      <c r="S685" s="71" t="e">
        <f>#REF!/F685*100</f>
        <v>#REF!</v>
      </c>
      <c r="T685" s="70" t="e">
        <f>L685-#REF!</f>
        <v>#REF!</v>
      </c>
      <c r="U685" s="70" t="e">
        <f>+L685/#REF!*100</f>
        <v>#REF!</v>
      </c>
      <c r="V685" s="70">
        <f t="shared" si="259"/>
        <v>157104.9800000001</v>
      </c>
      <c r="W685" s="70">
        <f t="shared" si="260"/>
        <v>121.48102942033852</v>
      </c>
      <c r="X685" s="113"/>
    </row>
    <row r="686" spans="1:24" hidden="1">
      <c r="A686" s="60"/>
      <c r="B686" s="72" t="s">
        <v>77</v>
      </c>
      <c r="C686" s="73">
        <v>2111</v>
      </c>
      <c r="D686" s="71">
        <f t="shared" ref="D686:O691" si="275">SUM(D464,D501,D538,D575,D612)</f>
        <v>37249.226000000002</v>
      </c>
      <c r="E686" s="71">
        <f t="shared" si="275"/>
        <v>0</v>
      </c>
      <c r="F686" s="71">
        <f t="shared" ref="F686" si="276">SUM(F464,F501,F538,F575,F612)</f>
        <v>38157.899999999994</v>
      </c>
      <c r="G686" s="71">
        <f t="shared" si="275"/>
        <v>3133.2</v>
      </c>
      <c r="H686" s="71">
        <f t="shared" si="275"/>
        <v>38157.899999999994</v>
      </c>
      <c r="I686" s="71">
        <f t="shared" si="275"/>
        <v>3133.2</v>
      </c>
      <c r="J686" s="71">
        <f t="shared" si="275"/>
        <v>53421.06</v>
      </c>
      <c r="K686" s="71">
        <f t="shared" ref="K686:M686" si="277">SUM(K464,K501,K538,K575,K612)</f>
        <v>3133.2</v>
      </c>
      <c r="L686" s="71">
        <f t="shared" si="275"/>
        <v>53421.06</v>
      </c>
      <c r="M686" s="71">
        <f t="shared" si="277"/>
        <v>3133.2</v>
      </c>
      <c r="N686" s="71">
        <f t="shared" si="275"/>
        <v>61052.639999999999</v>
      </c>
      <c r="O686" s="71">
        <f t="shared" si="275"/>
        <v>3133.2</v>
      </c>
      <c r="P686" s="70">
        <f t="shared" si="262"/>
        <v>908.67399999999179</v>
      </c>
      <c r="Q686" s="70">
        <f t="shared" si="261"/>
        <v>102.43944397663456</v>
      </c>
      <c r="R686" s="71" t="e">
        <f>#REF!-F686</f>
        <v>#REF!</v>
      </c>
      <c r="S686" s="71" t="e">
        <f>#REF!/F686*100</f>
        <v>#REF!</v>
      </c>
      <c r="T686" s="70" t="e">
        <f>L686-#REF!</f>
        <v>#REF!</v>
      </c>
      <c r="U686" s="70" t="e">
        <f>+L686/#REF!*100</f>
        <v>#REF!</v>
      </c>
      <c r="V686" s="70">
        <f t="shared" si="259"/>
        <v>7631.5800000000017</v>
      </c>
      <c r="W686" s="70">
        <f t="shared" si="260"/>
        <v>114.28571428571428</v>
      </c>
      <c r="X686" s="113"/>
    </row>
    <row r="687" spans="1:24" hidden="1">
      <c r="A687" s="60"/>
      <c r="B687" s="72" t="s">
        <v>118</v>
      </c>
      <c r="C687" s="73">
        <v>2121</v>
      </c>
      <c r="D687" s="71">
        <f t="shared" si="275"/>
        <v>5293.6994999999997</v>
      </c>
      <c r="E687" s="71">
        <f t="shared" si="275"/>
        <v>0</v>
      </c>
      <c r="F687" s="71">
        <f t="shared" ref="F687" si="278">SUM(F465,F502,F539,F576,F613)</f>
        <v>5720.5</v>
      </c>
      <c r="G687" s="71">
        <f t="shared" si="275"/>
        <v>540.4</v>
      </c>
      <c r="H687" s="71">
        <f t="shared" si="275"/>
        <v>5720.5</v>
      </c>
      <c r="I687" s="71">
        <f t="shared" si="275"/>
        <v>540.4</v>
      </c>
      <c r="J687" s="71">
        <f t="shared" si="275"/>
        <v>8008.7</v>
      </c>
      <c r="K687" s="71">
        <f t="shared" ref="K687:M687" si="279">SUM(K465,K502,K539,K576,K613)</f>
        <v>540.4</v>
      </c>
      <c r="L687" s="71">
        <f t="shared" si="275"/>
        <v>8008.7</v>
      </c>
      <c r="M687" s="71">
        <f t="shared" si="279"/>
        <v>540.4</v>
      </c>
      <c r="N687" s="71">
        <f t="shared" si="275"/>
        <v>9152.8000000000011</v>
      </c>
      <c r="O687" s="71">
        <f t="shared" si="275"/>
        <v>540.4</v>
      </c>
      <c r="P687" s="70">
        <f t="shared" si="262"/>
        <v>426.80050000000028</v>
      </c>
      <c r="Q687" s="70">
        <f t="shared" si="261"/>
        <v>108.06242401934603</v>
      </c>
      <c r="R687" s="71" t="e">
        <f>#REF!-F687</f>
        <v>#REF!</v>
      </c>
      <c r="S687" s="71" t="e">
        <f>#REF!/F687*100</f>
        <v>#REF!</v>
      </c>
      <c r="T687" s="70" t="e">
        <f>L687-#REF!</f>
        <v>#REF!</v>
      </c>
      <c r="U687" s="70" t="e">
        <f>+L687/#REF!*100</f>
        <v>#REF!</v>
      </c>
      <c r="V687" s="70">
        <f t="shared" si="259"/>
        <v>1144.1000000000013</v>
      </c>
      <c r="W687" s="70">
        <f t="shared" si="260"/>
        <v>114.28571428571431</v>
      </c>
      <c r="X687" s="113"/>
    </row>
    <row r="688" spans="1:24" hidden="1">
      <c r="A688" s="60"/>
      <c r="B688" s="101" t="s">
        <v>79</v>
      </c>
      <c r="C688" s="73">
        <v>2211</v>
      </c>
      <c r="D688" s="71">
        <f t="shared" si="275"/>
        <v>76.099999999999994</v>
      </c>
      <c r="E688" s="71">
        <f t="shared" si="275"/>
        <v>0</v>
      </c>
      <c r="F688" s="71">
        <f t="shared" ref="F688" si="280">SUM(F466,F503,F540,F577,F614)</f>
        <v>228.10000000000002</v>
      </c>
      <c r="G688" s="71">
        <f t="shared" si="275"/>
        <v>0</v>
      </c>
      <c r="H688" s="71">
        <f t="shared" si="275"/>
        <v>228.10000000000002</v>
      </c>
      <c r="I688" s="71">
        <f t="shared" si="275"/>
        <v>0</v>
      </c>
      <c r="J688" s="71">
        <f t="shared" si="275"/>
        <v>228.10000000000002</v>
      </c>
      <c r="K688" s="71">
        <f t="shared" ref="K688:M688" si="281">SUM(K466,K503,K540,K577,K614)</f>
        <v>0</v>
      </c>
      <c r="L688" s="71">
        <f t="shared" si="275"/>
        <v>247.5</v>
      </c>
      <c r="M688" s="71">
        <f t="shared" si="281"/>
        <v>0</v>
      </c>
      <c r="N688" s="71">
        <f t="shared" si="275"/>
        <v>247.5</v>
      </c>
      <c r="O688" s="71">
        <f t="shared" si="275"/>
        <v>0</v>
      </c>
      <c r="P688" s="70">
        <f t="shared" si="262"/>
        <v>152.00000000000003</v>
      </c>
      <c r="Q688" s="70">
        <f t="shared" si="261"/>
        <v>299.73718791064397</v>
      </c>
      <c r="R688" s="71" t="e">
        <f>#REF!-F688</f>
        <v>#REF!</v>
      </c>
      <c r="S688" s="71" t="e">
        <f>#REF!/F688*100</f>
        <v>#REF!</v>
      </c>
      <c r="T688" s="70" t="e">
        <f>L688-#REF!</f>
        <v>#REF!</v>
      </c>
      <c r="U688" s="70" t="e">
        <f>+L688/#REF!*100</f>
        <v>#REF!</v>
      </c>
      <c r="V688" s="70">
        <f t="shared" si="259"/>
        <v>0</v>
      </c>
      <c r="W688" s="70">
        <f t="shared" si="260"/>
        <v>100</v>
      </c>
      <c r="X688" s="113"/>
    </row>
    <row r="689" spans="1:24" hidden="1">
      <c r="A689" s="60"/>
      <c r="B689" s="76" t="s">
        <v>80</v>
      </c>
      <c r="C689" s="73">
        <v>2212</v>
      </c>
      <c r="D689" s="71">
        <f t="shared" si="275"/>
        <v>71.8</v>
      </c>
      <c r="E689" s="71">
        <f t="shared" si="275"/>
        <v>0</v>
      </c>
      <c r="F689" s="71">
        <f t="shared" ref="F689" si="282">SUM(F467,F504,F541,F578,F615)</f>
        <v>94.4</v>
      </c>
      <c r="G689" s="71">
        <f t="shared" si="275"/>
        <v>0</v>
      </c>
      <c r="H689" s="71">
        <f t="shared" si="275"/>
        <v>94.4</v>
      </c>
      <c r="I689" s="71">
        <f t="shared" si="275"/>
        <v>0</v>
      </c>
      <c r="J689" s="71">
        <f t="shared" si="275"/>
        <v>94.4</v>
      </c>
      <c r="K689" s="71">
        <f t="shared" ref="K689:M689" si="283">SUM(K467,K504,K541,K578,K615)</f>
        <v>0</v>
      </c>
      <c r="L689" s="71">
        <f t="shared" si="275"/>
        <v>94.4</v>
      </c>
      <c r="M689" s="71">
        <f t="shared" si="283"/>
        <v>0</v>
      </c>
      <c r="N689" s="71">
        <f t="shared" si="275"/>
        <v>94.4</v>
      </c>
      <c r="O689" s="71">
        <f t="shared" si="275"/>
        <v>0</v>
      </c>
      <c r="P689" s="70">
        <f t="shared" si="262"/>
        <v>22.600000000000009</v>
      </c>
      <c r="Q689" s="70">
        <f t="shared" si="261"/>
        <v>131.47632311977716</v>
      </c>
      <c r="R689" s="71" t="e">
        <f>#REF!-F689</f>
        <v>#REF!</v>
      </c>
      <c r="S689" s="71" t="e">
        <f>#REF!/F689*100</f>
        <v>#REF!</v>
      </c>
      <c r="T689" s="70" t="e">
        <f>L689-#REF!</f>
        <v>#REF!</v>
      </c>
      <c r="U689" s="70" t="e">
        <f>+L689/#REF!*100</f>
        <v>#REF!</v>
      </c>
      <c r="V689" s="70">
        <f t="shared" si="259"/>
        <v>0</v>
      </c>
      <c r="W689" s="70">
        <f t="shared" si="260"/>
        <v>100</v>
      </c>
      <c r="X689" s="113"/>
    </row>
    <row r="690" spans="1:24" hidden="1">
      <c r="A690" s="60"/>
      <c r="B690" s="72" t="s">
        <v>81</v>
      </c>
      <c r="C690" s="73">
        <v>2213</v>
      </c>
      <c r="D690" s="71">
        <f t="shared" si="275"/>
        <v>600</v>
      </c>
      <c r="E690" s="71">
        <f t="shared" si="275"/>
        <v>0</v>
      </c>
      <c r="F690" s="71">
        <f t="shared" ref="F690" si="284">SUM(F468,F505,F542,F579,F616)</f>
        <v>600</v>
      </c>
      <c r="G690" s="71">
        <f t="shared" si="275"/>
        <v>0</v>
      </c>
      <c r="H690" s="71">
        <f t="shared" si="275"/>
        <v>600</v>
      </c>
      <c r="I690" s="71">
        <f t="shared" si="275"/>
        <v>0</v>
      </c>
      <c r="J690" s="71">
        <f t="shared" si="275"/>
        <v>600</v>
      </c>
      <c r="K690" s="71">
        <f t="shared" ref="K690:M690" si="285">SUM(K468,K505,K542,K579,K616)</f>
        <v>0</v>
      </c>
      <c r="L690" s="71">
        <f t="shared" si="275"/>
        <v>600</v>
      </c>
      <c r="M690" s="71">
        <f t="shared" si="285"/>
        <v>0</v>
      </c>
      <c r="N690" s="71">
        <f t="shared" si="275"/>
        <v>600</v>
      </c>
      <c r="O690" s="71">
        <f t="shared" si="275"/>
        <v>0</v>
      </c>
      <c r="P690" s="70">
        <f t="shared" si="262"/>
        <v>0</v>
      </c>
      <c r="Q690" s="70">
        <f t="shared" si="261"/>
        <v>100</v>
      </c>
      <c r="R690" s="71" t="e">
        <f>#REF!-F690</f>
        <v>#REF!</v>
      </c>
      <c r="S690" s="71" t="e">
        <f>#REF!/F690*100</f>
        <v>#REF!</v>
      </c>
      <c r="T690" s="70" t="e">
        <f>L690-#REF!</f>
        <v>#REF!</v>
      </c>
      <c r="U690" s="70" t="e">
        <f>+L690/#REF!*100</f>
        <v>#REF!</v>
      </c>
      <c r="V690" s="70">
        <f t="shared" si="259"/>
        <v>0</v>
      </c>
      <c r="W690" s="70">
        <f t="shared" si="260"/>
        <v>100</v>
      </c>
      <c r="X690" s="113"/>
    </row>
    <row r="691" spans="1:24" hidden="1">
      <c r="A691" s="60"/>
      <c r="B691" s="72" t="s">
        <v>82</v>
      </c>
      <c r="C691" s="73">
        <v>2214</v>
      </c>
      <c r="D691" s="71">
        <f t="shared" si="275"/>
        <v>21847.962</v>
      </c>
      <c r="E691" s="71">
        <f t="shared" si="275"/>
        <v>2372.9749999999999</v>
      </c>
      <c r="F691" s="71">
        <f t="shared" ref="F691" si="286">SUM(F469,F506,F543,F580,F617)</f>
        <v>21173.5</v>
      </c>
      <c r="G691" s="71">
        <f t="shared" si="275"/>
        <v>7252.6</v>
      </c>
      <c r="H691" s="71">
        <f t="shared" si="275"/>
        <v>20860.300000000003</v>
      </c>
      <c r="I691" s="71">
        <f t="shared" si="275"/>
        <v>7252.6</v>
      </c>
      <c r="J691" s="71">
        <f t="shared" si="275"/>
        <v>24677.4</v>
      </c>
      <c r="K691" s="71">
        <f t="shared" ref="K691:M691" si="287">SUM(K469,K506,K543,K580,K617)</f>
        <v>7252.6</v>
      </c>
      <c r="L691" s="71">
        <f t="shared" si="275"/>
        <v>24790.400000000001</v>
      </c>
      <c r="M691" s="71">
        <f t="shared" si="287"/>
        <v>7252.6</v>
      </c>
      <c r="N691" s="71">
        <f t="shared" si="275"/>
        <v>25790.400000000001</v>
      </c>
      <c r="O691" s="71">
        <f t="shared" si="275"/>
        <v>7252.6</v>
      </c>
      <c r="P691" s="70">
        <f t="shared" si="262"/>
        <v>-674.46199999999953</v>
      </c>
      <c r="Q691" s="70">
        <f t="shared" si="261"/>
        <v>96.912929453099565</v>
      </c>
      <c r="R691" s="71" t="e">
        <f>#REF!-F691</f>
        <v>#REF!</v>
      </c>
      <c r="S691" s="71" t="e">
        <f>#REF!/F691*100</f>
        <v>#REF!</v>
      </c>
      <c r="T691" s="70" t="e">
        <f>L691-#REF!</f>
        <v>#REF!</v>
      </c>
      <c r="U691" s="70" t="e">
        <f>+L691/#REF!*100</f>
        <v>#REF!</v>
      </c>
      <c r="V691" s="70">
        <f t="shared" si="259"/>
        <v>1000</v>
      </c>
      <c r="W691" s="70">
        <f t="shared" si="260"/>
        <v>104.03381954304891</v>
      </c>
      <c r="X691" s="113"/>
    </row>
    <row r="692" spans="1:24" hidden="1">
      <c r="A692" s="60"/>
      <c r="B692" s="83" t="s">
        <v>83</v>
      </c>
      <c r="C692" s="78">
        <v>2215</v>
      </c>
      <c r="D692" s="102">
        <f t="shared" ref="D692:O692" si="288">D693+D694+D695+D696</f>
        <v>91825.453000000009</v>
      </c>
      <c r="E692" s="102">
        <f t="shared" si="288"/>
        <v>225</v>
      </c>
      <c r="F692" s="102">
        <f t="shared" ref="F692" si="289">F693+F694+F695+F696</f>
        <v>56583.100000000006</v>
      </c>
      <c r="G692" s="102">
        <f t="shared" si="288"/>
        <v>2000</v>
      </c>
      <c r="H692" s="102">
        <f t="shared" si="288"/>
        <v>155347.4</v>
      </c>
      <c r="I692" s="102">
        <f t="shared" si="288"/>
        <v>3459.2</v>
      </c>
      <c r="J692" s="102">
        <f t="shared" si="288"/>
        <v>51172.800000000003</v>
      </c>
      <c r="K692" s="102">
        <f t="shared" ref="K692:M692" si="290">K693+K694+K695+K696</f>
        <v>2000</v>
      </c>
      <c r="L692" s="102">
        <f t="shared" si="288"/>
        <v>50585.700000000004</v>
      </c>
      <c r="M692" s="102">
        <f t="shared" si="290"/>
        <v>2000</v>
      </c>
      <c r="N692" s="102">
        <f t="shared" si="288"/>
        <v>56373.700000000004</v>
      </c>
      <c r="O692" s="102">
        <f t="shared" si="288"/>
        <v>2000</v>
      </c>
      <c r="P692" s="70">
        <f t="shared" si="262"/>
        <v>-35242.353000000003</v>
      </c>
      <c r="Q692" s="70">
        <f t="shared" si="261"/>
        <v>61.620278638864981</v>
      </c>
      <c r="R692" s="71" t="e">
        <f>#REF!-F692</f>
        <v>#REF!</v>
      </c>
      <c r="S692" s="71" t="e">
        <f>#REF!/F692*100</f>
        <v>#REF!</v>
      </c>
      <c r="T692" s="70" t="e">
        <f>L692-#REF!</f>
        <v>#REF!</v>
      </c>
      <c r="U692" s="70" t="e">
        <f>+L692/#REF!*100</f>
        <v>#REF!</v>
      </c>
      <c r="V692" s="70">
        <f t="shared" si="259"/>
        <v>5788</v>
      </c>
      <c r="W692" s="70">
        <f t="shared" si="260"/>
        <v>111.44196877773757</v>
      </c>
      <c r="X692" s="113"/>
    </row>
    <row r="693" spans="1:24" hidden="1">
      <c r="A693" s="60"/>
      <c r="B693" s="80" t="s">
        <v>119</v>
      </c>
      <c r="C693" s="73">
        <v>22151</v>
      </c>
      <c r="D693" s="71">
        <f t="shared" ref="D693:O703" si="291">SUM(D471,D508,D545,D582,D619)</f>
        <v>0</v>
      </c>
      <c r="E693" s="71">
        <f t="shared" si="291"/>
        <v>0</v>
      </c>
      <c r="F693" s="71">
        <f t="shared" ref="F693" si="292">SUM(F471,F508,F545,F582,F619)</f>
        <v>0</v>
      </c>
      <c r="G693" s="71">
        <f t="shared" si="291"/>
        <v>0</v>
      </c>
      <c r="H693" s="71">
        <f t="shared" si="291"/>
        <v>0</v>
      </c>
      <c r="I693" s="71">
        <f t="shared" si="291"/>
        <v>0</v>
      </c>
      <c r="J693" s="71">
        <f t="shared" si="291"/>
        <v>0</v>
      </c>
      <c r="K693" s="71">
        <f t="shared" ref="K693:M693" si="293">SUM(K471,K508,K545,K582,K619)</f>
        <v>0</v>
      </c>
      <c r="L693" s="71">
        <f t="shared" si="291"/>
        <v>40.800000000000004</v>
      </c>
      <c r="M693" s="71">
        <f t="shared" si="293"/>
        <v>0</v>
      </c>
      <c r="N693" s="71">
        <f t="shared" si="291"/>
        <v>40.800000000000004</v>
      </c>
      <c r="O693" s="71">
        <f t="shared" si="291"/>
        <v>0</v>
      </c>
      <c r="P693" s="70">
        <f t="shared" si="262"/>
        <v>0</v>
      </c>
      <c r="Q693" s="70" t="e">
        <f t="shared" si="261"/>
        <v>#DIV/0!</v>
      </c>
      <c r="R693" s="71" t="e">
        <f>#REF!-F693</f>
        <v>#REF!</v>
      </c>
      <c r="S693" s="71" t="e">
        <f>#REF!/F693*100</f>
        <v>#REF!</v>
      </c>
      <c r="T693" s="70" t="e">
        <f>L693-#REF!</f>
        <v>#REF!</v>
      </c>
      <c r="U693" s="70" t="e">
        <f>+L693/#REF!*100</f>
        <v>#REF!</v>
      </c>
      <c r="V693" s="70">
        <f t="shared" si="259"/>
        <v>0</v>
      </c>
      <c r="W693" s="70">
        <f t="shared" si="260"/>
        <v>100</v>
      </c>
      <c r="X693" s="113"/>
    </row>
    <row r="694" spans="1:24" hidden="1">
      <c r="A694" s="60"/>
      <c r="B694" s="80" t="s">
        <v>120</v>
      </c>
      <c r="C694" s="73">
        <v>22152</v>
      </c>
      <c r="D694" s="71">
        <f t="shared" si="291"/>
        <v>0</v>
      </c>
      <c r="E694" s="71">
        <f t="shared" si="291"/>
        <v>0</v>
      </c>
      <c r="F694" s="71">
        <f t="shared" ref="F694" si="294">SUM(F472,F509,F546,F583,F620)</f>
        <v>0</v>
      </c>
      <c r="G694" s="71">
        <f t="shared" si="291"/>
        <v>0</v>
      </c>
      <c r="H694" s="71">
        <f t="shared" si="291"/>
        <v>0</v>
      </c>
      <c r="I694" s="71">
        <f t="shared" si="291"/>
        <v>0</v>
      </c>
      <c r="J694" s="71">
        <f t="shared" si="291"/>
        <v>0</v>
      </c>
      <c r="K694" s="71">
        <f t="shared" ref="K694:M694" si="295">SUM(K472,K509,K546,K583,K620)</f>
        <v>0</v>
      </c>
      <c r="L694" s="71">
        <f t="shared" si="291"/>
        <v>0</v>
      </c>
      <c r="M694" s="71">
        <f t="shared" si="295"/>
        <v>0</v>
      </c>
      <c r="N694" s="71">
        <f t="shared" si="291"/>
        <v>0</v>
      </c>
      <c r="O694" s="71">
        <f t="shared" si="291"/>
        <v>0</v>
      </c>
      <c r="P694" s="70">
        <f t="shared" si="262"/>
        <v>0</v>
      </c>
      <c r="Q694" s="70" t="e">
        <f t="shared" si="261"/>
        <v>#DIV/0!</v>
      </c>
      <c r="R694" s="71" t="e">
        <f>#REF!-F694</f>
        <v>#REF!</v>
      </c>
      <c r="S694" s="71" t="e">
        <f>#REF!/F694*100</f>
        <v>#REF!</v>
      </c>
      <c r="T694" s="70" t="e">
        <f>L694-#REF!</f>
        <v>#REF!</v>
      </c>
      <c r="U694" s="70" t="e">
        <f>+L694/#REF!*100</f>
        <v>#REF!</v>
      </c>
      <c r="V694" s="70">
        <f t="shared" si="259"/>
        <v>0</v>
      </c>
      <c r="W694" s="70" t="e">
        <f t="shared" si="260"/>
        <v>#DIV/0!</v>
      </c>
      <c r="X694" s="113"/>
    </row>
    <row r="695" spans="1:24" hidden="1">
      <c r="A695" s="60"/>
      <c r="B695" s="80" t="s">
        <v>86</v>
      </c>
      <c r="C695" s="73">
        <v>22153</v>
      </c>
      <c r="D695" s="71">
        <f t="shared" si="291"/>
        <v>0</v>
      </c>
      <c r="E695" s="71">
        <f t="shared" si="291"/>
        <v>0</v>
      </c>
      <c r="F695" s="71">
        <f t="shared" ref="F695" si="296">SUM(F473,F510,F547,F584,F621)</f>
        <v>0</v>
      </c>
      <c r="G695" s="71">
        <f t="shared" si="291"/>
        <v>0</v>
      </c>
      <c r="H695" s="71">
        <f t="shared" si="291"/>
        <v>0</v>
      </c>
      <c r="I695" s="71">
        <f t="shared" si="291"/>
        <v>0</v>
      </c>
      <c r="J695" s="71">
        <f t="shared" si="291"/>
        <v>0</v>
      </c>
      <c r="K695" s="71">
        <f t="shared" ref="K695:M695" si="297">SUM(K473,K510,K547,K584,K621)</f>
        <v>0</v>
      </c>
      <c r="L695" s="71">
        <f t="shared" si="291"/>
        <v>13</v>
      </c>
      <c r="M695" s="71">
        <f t="shared" si="297"/>
        <v>0</v>
      </c>
      <c r="N695" s="71">
        <f t="shared" si="291"/>
        <v>13</v>
      </c>
      <c r="O695" s="71">
        <f t="shared" si="291"/>
        <v>0</v>
      </c>
      <c r="P695" s="70">
        <f t="shared" si="262"/>
        <v>0</v>
      </c>
      <c r="Q695" s="70" t="e">
        <f t="shared" si="261"/>
        <v>#DIV/0!</v>
      </c>
      <c r="R695" s="71" t="e">
        <f>#REF!-F695</f>
        <v>#REF!</v>
      </c>
      <c r="S695" s="71" t="e">
        <f>#REF!/F695*100</f>
        <v>#REF!</v>
      </c>
      <c r="T695" s="70" t="e">
        <f>L695-#REF!</f>
        <v>#REF!</v>
      </c>
      <c r="U695" s="70" t="e">
        <f>+L695/#REF!*100</f>
        <v>#REF!</v>
      </c>
      <c r="V695" s="70">
        <f t="shared" si="259"/>
        <v>0</v>
      </c>
      <c r="W695" s="70">
        <f t="shared" si="260"/>
        <v>100</v>
      </c>
      <c r="X695" s="113"/>
    </row>
    <row r="696" spans="1:24" hidden="1">
      <c r="A696" s="60"/>
      <c r="B696" s="80" t="s">
        <v>121</v>
      </c>
      <c r="C696" s="73">
        <v>22154</v>
      </c>
      <c r="D696" s="71">
        <f t="shared" si="291"/>
        <v>91825.453000000009</v>
      </c>
      <c r="E696" s="71">
        <f t="shared" si="291"/>
        <v>225</v>
      </c>
      <c r="F696" s="71">
        <f t="shared" ref="F696" si="298">SUM(F474,F511,F548,F585,F622)</f>
        <v>56583.100000000006</v>
      </c>
      <c r="G696" s="71">
        <f t="shared" si="291"/>
        <v>2000</v>
      </c>
      <c r="H696" s="71">
        <f t="shared" si="291"/>
        <v>155347.4</v>
      </c>
      <c r="I696" s="71">
        <f t="shared" si="291"/>
        <v>3459.2</v>
      </c>
      <c r="J696" s="71">
        <f t="shared" si="291"/>
        <v>51172.800000000003</v>
      </c>
      <c r="K696" s="71">
        <f t="shared" ref="K696:M696" si="299">SUM(K474,K511,K548,K585,K622)</f>
        <v>2000</v>
      </c>
      <c r="L696" s="71">
        <f t="shared" si="291"/>
        <v>50531.9</v>
      </c>
      <c r="M696" s="71">
        <f t="shared" si="299"/>
        <v>2000</v>
      </c>
      <c r="N696" s="71">
        <f t="shared" si="291"/>
        <v>56319.9</v>
      </c>
      <c r="O696" s="71">
        <f t="shared" si="291"/>
        <v>2000</v>
      </c>
      <c r="P696" s="70">
        <f t="shared" si="262"/>
        <v>-35242.353000000003</v>
      </c>
      <c r="Q696" s="70">
        <f t="shared" si="261"/>
        <v>61.620278638864981</v>
      </c>
      <c r="R696" s="71" t="e">
        <f>#REF!-F696</f>
        <v>#REF!</v>
      </c>
      <c r="S696" s="71" t="e">
        <f>#REF!/F696*100</f>
        <v>#REF!</v>
      </c>
      <c r="T696" s="70" t="e">
        <f>L696-#REF!</f>
        <v>#REF!</v>
      </c>
      <c r="U696" s="70" t="e">
        <f>+L696/#REF!*100</f>
        <v>#REF!</v>
      </c>
      <c r="V696" s="70">
        <f t="shared" si="259"/>
        <v>5788</v>
      </c>
      <c r="W696" s="70">
        <f t="shared" si="260"/>
        <v>111.45415074438128</v>
      </c>
      <c r="X696" s="113"/>
    </row>
    <row r="697" spans="1:24" hidden="1">
      <c r="A697" s="60"/>
      <c r="B697" s="76" t="s">
        <v>88</v>
      </c>
      <c r="C697" s="73">
        <v>2217</v>
      </c>
      <c r="D697" s="71">
        <f t="shared" si="291"/>
        <v>0</v>
      </c>
      <c r="E697" s="71">
        <f t="shared" si="291"/>
        <v>0</v>
      </c>
      <c r="F697" s="71">
        <f t="shared" ref="F697" si="300">SUM(F475,F512,F549,F586,F623)</f>
        <v>0</v>
      </c>
      <c r="G697" s="71">
        <f t="shared" si="291"/>
        <v>0</v>
      </c>
      <c r="H697" s="71">
        <f t="shared" si="291"/>
        <v>0</v>
      </c>
      <c r="I697" s="71">
        <f t="shared" si="291"/>
        <v>0</v>
      </c>
      <c r="J697" s="71">
        <f t="shared" si="291"/>
        <v>0</v>
      </c>
      <c r="K697" s="71">
        <f t="shared" ref="K697:M697" si="301">SUM(K475,K512,K549,K586,K623)</f>
        <v>0</v>
      </c>
      <c r="L697" s="71">
        <f t="shared" si="291"/>
        <v>0</v>
      </c>
      <c r="M697" s="71">
        <f t="shared" si="301"/>
        <v>0</v>
      </c>
      <c r="N697" s="71">
        <f t="shared" si="291"/>
        <v>0</v>
      </c>
      <c r="O697" s="71">
        <f t="shared" si="291"/>
        <v>0</v>
      </c>
      <c r="P697" s="70">
        <f t="shared" si="262"/>
        <v>0</v>
      </c>
      <c r="Q697" s="70" t="e">
        <f t="shared" si="261"/>
        <v>#DIV/0!</v>
      </c>
      <c r="R697" s="71" t="e">
        <f>#REF!-F697</f>
        <v>#REF!</v>
      </c>
      <c r="S697" s="71" t="e">
        <f>#REF!/F697*100</f>
        <v>#REF!</v>
      </c>
      <c r="T697" s="70" t="e">
        <f>L697-#REF!</f>
        <v>#REF!</v>
      </c>
      <c r="U697" s="70" t="e">
        <f>+L697/#REF!*100</f>
        <v>#REF!</v>
      </c>
      <c r="V697" s="70">
        <f t="shared" si="259"/>
        <v>0</v>
      </c>
      <c r="W697" s="70" t="e">
        <f t="shared" si="260"/>
        <v>#DIV/0!</v>
      </c>
      <c r="X697" s="113"/>
    </row>
    <row r="698" spans="1:24" hidden="1">
      <c r="A698" s="60"/>
      <c r="B698" s="72" t="s">
        <v>89</v>
      </c>
      <c r="C698" s="73">
        <v>2218</v>
      </c>
      <c r="D698" s="71">
        <f t="shared" si="291"/>
        <v>0</v>
      </c>
      <c r="E698" s="71">
        <f t="shared" si="291"/>
        <v>0</v>
      </c>
      <c r="F698" s="71">
        <f t="shared" ref="F698" si="302">SUM(F476,F513,F550,F587,F624)</f>
        <v>0</v>
      </c>
      <c r="G698" s="71">
        <f t="shared" si="291"/>
        <v>0</v>
      </c>
      <c r="H698" s="71">
        <f t="shared" si="291"/>
        <v>0</v>
      </c>
      <c r="I698" s="71">
        <f t="shared" si="291"/>
        <v>0</v>
      </c>
      <c r="J698" s="71">
        <f t="shared" si="291"/>
        <v>0</v>
      </c>
      <c r="K698" s="71">
        <f t="shared" ref="K698:M698" si="303">SUM(K476,K513,K550,K587,K624)</f>
        <v>0</v>
      </c>
      <c r="L698" s="71">
        <f t="shared" si="291"/>
        <v>0</v>
      </c>
      <c r="M698" s="71">
        <f t="shared" si="303"/>
        <v>0</v>
      </c>
      <c r="N698" s="71">
        <f t="shared" si="291"/>
        <v>0</v>
      </c>
      <c r="O698" s="71">
        <f t="shared" si="291"/>
        <v>0</v>
      </c>
      <c r="P698" s="70">
        <f t="shared" si="262"/>
        <v>0</v>
      </c>
      <c r="Q698" s="70" t="e">
        <f t="shared" si="261"/>
        <v>#DIV/0!</v>
      </c>
      <c r="R698" s="71" t="e">
        <f>#REF!-F698</f>
        <v>#REF!</v>
      </c>
      <c r="S698" s="71" t="e">
        <f>#REF!/F698*100</f>
        <v>#REF!</v>
      </c>
      <c r="T698" s="70" t="e">
        <f>L698-#REF!</f>
        <v>#REF!</v>
      </c>
      <c r="U698" s="70" t="e">
        <f>+L698/#REF!*100</f>
        <v>#REF!</v>
      </c>
      <c r="V698" s="70">
        <f t="shared" si="259"/>
        <v>0</v>
      </c>
      <c r="W698" s="70" t="e">
        <f t="shared" si="260"/>
        <v>#DIV/0!</v>
      </c>
      <c r="X698" s="113"/>
    </row>
    <row r="699" spans="1:24" hidden="1">
      <c r="A699" s="60"/>
      <c r="B699" s="72" t="s">
        <v>122</v>
      </c>
      <c r="C699" s="73">
        <v>2221</v>
      </c>
      <c r="D699" s="71">
        <f t="shared" si="291"/>
        <v>199.988</v>
      </c>
      <c r="E699" s="71">
        <f t="shared" si="291"/>
        <v>0</v>
      </c>
      <c r="F699" s="71">
        <f t="shared" ref="F699" si="304">SUM(F477,F514,F551,F588,F625)</f>
        <v>0</v>
      </c>
      <c r="G699" s="71">
        <f t="shared" si="291"/>
        <v>0</v>
      </c>
      <c r="H699" s="71">
        <f t="shared" si="291"/>
        <v>0</v>
      </c>
      <c r="I699" s="71">
        <f t="shared" si="291"/>
        <v>0</v>
      </c>
      <c r="J699" s="71">
        <f t="shared" si="291"/>
        <v>0</v>
      </c>
      <c r="K699" s="71">
        <f t="shared" ref="K699:M699" si="305">SUM(K477,K514,K551,K588,K625)</f>
        <v>0</v>
      </c>
      <c r="L699" s="71">
        <f t="shared" si="291"/>
        <v>0</v>
      </c>
      <c r="M699" s="71">
        <f t="shared" si="305"/>
        <v>0</v>
      </c>
      <c r="N699" s="71">
        <f t="shared" si="291"/>
        <v>0</v>
      </c>
      <c r="O699" s="71">
        <f t="shared" si="291"/>
        <v>0</v>
      </c>
      <c r="P699" s="70">
        <f t="shared" si="262"/>
        <v>-199.988</v>
      </c>
      <c r="Q699" s="70">
        <f t="shared" si="261"/>
        <v>0</v>
      </c>
      <c r="R699" s="71" t="e">
        <f>#REF!-F699</f>
        <v>#REF!</v>
      </c>
      <c r="S699" s="71" t="e">
        <f>#REF!/F699*100</f>
        <v>#REF!</v>
      </c>
      <c r="T699" s="70" t="e">
        <f>L699-#REF!</f>
        <v>#REF!</v>
      </c>
      <c r="U699" s="70" t="e">
        <f>+L699/#REF!*100</f>
        <v>#REF!</v>
      </c>
      <c r="V699" s="70">
        <f t="shared" si="259"/>
        <v>0</v>
      </c>
      <c r="W699" s="70" t="e">
        <f t="shared" si="260"/>
        <v>#DIV/0!</v>
      </c>
      <c r="X699" s="113"/>
    </row>
    <row r="700" spans="1:24" ht="25.5" hidden="1">
      <c r="A700" s="60"/>
      <c r="B700" s="81" t="s">
        <v>91</v>
      </c>
      <c r="C700" s="73">
        <v>2222</v>
      </c>
      <c r="D700" s="71">
        <f t="shared" si="291"/>
        <v>6700.4449999999997</v>
      </c>
      <c r="E700" s="71">
        <f t="shared" si="291"/>
        <v>0</v>
      </c>
      <c r="F700" s="71">
        <f t="shared" ref="F700" si="306">SUM(F478,F515,F552,F589,F626)</f>
        <v>3257.7999999999997</v>
      </c>
      <c r="G700" s="71">
        <f t="shared" si="291"/>
        <v>2000</v>
      </c>
      <c r="H700" s="71">
        <f t="shared" si="291"/>
        <v>4034.5</v>
      </c>
      <c r="I700" s="71">
        <f t="shared" si="291"/>
        <v>2000</v>
      </c>
      <c r="J700" s="71">
        <f t="shared" si="291"/>
        <v>5571.7</v>
      </c>
      <c r="K700" s="71">
        <f t="shared" ref="K700:M700" si="307">SUM(K478,K515,K552,K589,K626)</f>
        <v>2000</v>
      </c>
      <c r="L700" s="71">
        <f t="shared" si="291"/>
        <v>6937.7</v>
      </c>
      <c r="M700" s="71">
        <f t="shared" si="307"/>
        <v>2000</v>
      </c>
      <c r="N700" s="71">
        <f t="shared" si="291"/>
        <v>7555.7</v>
      </c>
      <c r="O700" s="71">
        <f t="shared" si="291"/>
        <v>2000</v>
      </c>
      <c r="P700" s="70">
        <f t="shared" si="262"/>
        <v>-3442.645</v>
      </c>
      <c r="Q700" s="70">
        <f t="shared" si="261"/>
        <v>48.620651314949974</v>
      </c>
      <c r="R700" s="71" t="e">
        <f>#REF!-F700</f>
        <v>#REF!</v>
      </c>
      <c r="S700" s="71" t="e">
        <f>#REF!/F700*100</f>
        <v>#REF!</v>
      </c>
      <c r="T700" s="70" t="e">
        <f>L700-#REF!</f>
        <v>#REF!</v>
      </c>
      <c r="U700" s="70" t="e">
        <f>+L700/#REF!*100</f>
        <v>#REF!</v>
      </c>
      <c r="V700" s="70">
        <f t="shared" ref="V700:V763" si="308">N700-L700</f>
        <v>618</v>
      </c>
      <c r="W700" s="70">
        <f t="shared" ref="W700:W763" si="309">+N700/L700*100</f>
        <v>108.90785130518761</v>
      </c>
      <c r="X700" s="113"/>
    </row>
    <row r="701" spans="1:24" hidden="1">
      <c r="A701" s="60"/>
      <c r="B701" s="81" t="s">
        <v>92</v>
      </c>
      <c r="C701" s="73">
        <v>2223</v>
      </c>
      <c r="D701" s="71">
        <f t="shared" si="291"/>
        <v>598.5</v>
      </c>
      <c r="E701" s="71">
        <f t="shared" si="291"/>
        <v>0</v>
      </c>
      <c r="F701" s="71">
        <f t="shared" ref="F701" si="310">SUM(F479,F516,F553,F590,F627)</f>
        <v>400</v>
      </c>
      <c r="G701" s="71">
        <f t="shared" si="291"/>
        <v>0</v>
      </c>
      <c r="H701" s="71">
        <f t="shared" si="291"/>
        <v>389.7</v>
      </c>
      <c r="I701" s="71">
        <f t="shared" si="291"/>
        <v>0</v>
      </c>
      <c r="J701" s="71">
        <f t="shared" si="291"/>
        <v>400</v>
      </c>
      <c r="K701" s="71">
        <f t="shared" ref="K701:M701" si="311">SUM(K479,K516,K553,K590,K627)</f>
        <v>0</v>
      </c>
      <c r="L701" s="71">
        <f t="shared" si="291"/>
        <v>400</v>
      </c>
      <c r="M701" s="71">
        <f t="shared" si="311"/>
        <v>0</v>
      </c>
      <c r="N701" s="71">
        <f t="shared" si="291"/>
        <v>400</v>
      </c>
      <c r="O701" s="71">
        <f t="shared" si="291"/>
        <v>0</v>
      </c>
      <c r="P701" s="70">
        <f t="shared" si="262"/>
        <v>-198.5</v>
      </c>
      <c r="Q701" s="70">
        <f t="shared" ref="Q701:Q764" si="312">+F701/D701*100</f>
        <v>66.833751044277363</v>
      </c>
      <c r="R701" s="71" t="e">
        <f>#REF!-F701</f>
        <v>#REF!</v>
      </c>
      <c r="S701" s="71" t="e">
        <f>#REF!/F701*100</f>
        <v>#REF!</v>
      </c>
      <c r="T701" s="70" t="e">
        <f>L701-#REF!</f>
        <v>#REF!</v>
      </c>
      <c r="U701" s="70" t="e">
        <f>+L701/#REF!*100</f>
        <v>#REF!</v>
      </c>
      <c r="V701" s="70">
        <f t="shared" si="308"/>
        <v>0</v>
      </c>
      <c r="W701" s="70">
        <f t="shared" si="309"/>
        <v>100</v>
      </c>
      <c r="X701" s="113"/>
    </row>
    <row r="702" spans="1:24" hidden="1">
      <c r="A702" s="60"/>
      <c r="B702" s="81" t="s">
        <v>128</v>
      </c>
      <c r="C702" s="73">
        <v>2224</v>
      </c>
      <c r="D702" s="71">
        <f t="shared" si="291"/>
        <v>7797.07</v>
      </c>
      <c r="E702" s="71">
        <f t="shared" si="291"/>
        <v>776.8</v>
      </c>
      <c r="F702" s="71">
        <f t="shared" ref="F702" si="313">SUM(F480,F517,F554,F591,F628)</f>
        <v>7800</v>
      </c>
      <c r="G702" s="71">
        <f t="shared" si="291"/>
        <v>5940</v>
      </c>
      <c r="H702" s="71">
        <f t="shared" si="291"/>
        <v>6162</v>
      </c>
      <c r="I702" s="71">
        <f t="shared" si="291"/>
        <v>5940</v>
      </c>
      <c r="J702" s="71">
        <f t="shared" si="291"/>
        <v>7800</v>
      </c>
      <c r="K702" s="71">
        <f t="shared" ref="K702:M702" si="314">SUM(K480,K517,K554,K591,K628)</f>
        <v>5940</v>
      </c>
      <c r="L702" s="71">
        <f t="shared" si="291"/>
        <v>9900</v>
      </c>
      <c r="M702" s="71">
        <f t="shared" si="314"/>
        <v>5940</v>
      </c>
      <c r="N702" s="71">
        <f t="shared" si="291"/>
        <v>8000</v>
      </c>
      <c r="O702" s="71">
        <f t="shared" si="291"/>
        <v>5940</v>
      </c>
      <c r="P702" s="70">
        <f t="shared" ref="P702:P765" si="315">F702-D702</f>
        <v>2.930000000000291</v>
      </c>
      <c r="Q702" s="70">
        <f t="shared" si="312"/>
        <v>100.03757821848464</v>
      </c>
      <c r="R702" s="71" t="e">
        <f>#REF!-F702</f>
        <v>#REF!</v>
      </c>
      <c r="S702" s="71" t="e">
        <f>#REF!/F702*100</f>
        <v>#REF!</v>
      </c>
      <c r="T702" s="70" t="e">
        <f>L702-#REF!</f>
        <v>#REF!</v>
      </c>
      <c r="U702" s="70" t="e">
        <f>+L702/#REF!*100</f>
        <v>#REF!</v>
      </c>
      <c r="V702" s="70">
        <f t="shared" si="308"/>
        <v>-1900</v>
      </c>
      <c r="W702" s="70">
        <f t="shared" si="309"/>
        <v>80.808080808080803</v>
      </c>
      <c r="X702" s="113"/>
    </row>
    <row r="703" spans="1:24" hidden="1">
      <c r="A703" s="60"/>
      <c r="B703" s="81" t="s">
        <v>123</v>
      </c>
      <c r="C703" s="73">
        <v>2225</v>
      </c>
      <c r="D703" s="71">
        <f t="shared" si="291"/>
        <v>0</v>
      </c>
      <c r="E703" s="71">
        <f t="shared" si="291"/>
        <v>0</v>
      </c>
      <c r="F703" s="71">
        <f t="shared" ref="F703" si="316">SUM(F481,F518,F555,F592,F629)</f>
        <v>0</v>
      </c>
      <c r="G703" s="71">
        <f t="shared" si="291"/>
        <v>0</v>
      </c>
      <c r="H703" s="71">
        <f t="shared" si="291"/>
        <v>0</v>
      </c>
      <c r="I703" s="71">
        <f t="shared" si="291"/>
        <v>0</v>
      </c>
      <c r="J703" s="71">
        <f t="shared" si="291"/>
        <v>0</v>
      </c>
      <c r="K703" s="71">
        <f t="shared" ref="K703:M703" si="317">SUM(K481,K518,K555,K592,K629)</f>
        <v>0</v>
      </c>
      <c r="L703" s="71">
        <f t="shared" si="291"/>
        <v>0</v>
      </c>
      <c r="M703" s="71">
        <f t="shared" si="317"/>
        <v>0</v>
      </c>
      <c r="N703" s="71">
        <f t="shared" si="291"/>
        <v>0</v>
      </c>
      <c r="O703" s="71">
        <f t="shared" si="291"/>
        <v>0</v>
      </c>
      <c r="P703" s="70">
        <f t="shared" si="315"/>
        <v>0</v>
      </c>
      <c r="Q703" s="70" t="e">
        <f t="shared" si="312"/>
        <v>#DIV/0!</v>
      </c>
      <c r="R703" s="71" t="e">
        <f>#REF!-F703</f>
        <v>#REF!</v>
      </c>
      <c r="S703" s="71" t="e">
        <f>#REF!/F703*100</f>
        <v>#REF!</v>
      </c>
      <c r="T703" s="70" t="e">
        <f>L703-#REF!</f>
        <v>#REF!</v>
      </c>
      <c r="U703" s="70" t="e">
        <f>+L703/#REF!*100</f>
        <v>#REF!</v>
      </c>
      <c r="V703" s="70">
        <f t="shared" si="308"/>
        <v>0</v>
      </c>
      <c r="W703" s="70" t="e">
        <f t="shared" si="309"/>
        <v>#DIV/0!</v>
      </c>
      <c r="X703" s="113"/>
    </row>
    <row r="704" spans="1:24" hidden="1">
      <c r="A704" s="60"/>
      <c r="B704" s="83" t="s">
        <v>95</v>
      </c>
      <c r="C704" s="78">
        <v>2231</v>
      </c>
      <c r="D704" s="102">
        <f t="shared" ref="D704:O704" si="318">D705+D706+D707+D708</f>
        <v>2019.8140000000001</v>
      </c>
      <c r="E704" s="102">
        <f t="shared" si="318"/>
        <v>0</v>
      </c>
      <c r="F704" s="102">
        <f t="shared" ref="F704" si="319">F705+F706+F707+F708</f>
        <v>2662.5</v>
      </c>
      <c r="G704" s="102">
        <f t="shared" si="318"/>
        <v>0</v>
      </c>
      <c r="H704" s="102">
        <f t="shared" si="318"/>
        <v>2662.5</v>
      </c>
      <c r="I704" s="102">
        <f t="shared" si="318"/>
        <v>0</v>
      </c>
      <c r="J704" s="102">
        <f t="shared" si="318"/>
        <v>3150</v>
      </c>
      <c r="K704" s="102">
        <f t="shared" ref="K704:M704" si="320">K705+K706+K707+K708</f>
        <v>0</v>
      </c>
      <c r="L704" s="102">
        <f t="shared" si="318"/>
        <v>3150</v>
      </c>
      <c r="M704" s="102">
        <f t="shared" si="320"/>
        <v>0</v>
      </c>
      <c r="N704" s="102">
        <f t="shared" si="318"/>
        <v>3660</v>
      </c>
      <c r="O704" s="102">
        <f t="shared" si="318"/>
        <v>0</v>
      </c>
      <c r="P704" s="70">
        <f t="shared" si="315"/>
        <v>642.68599999999992</v>
      </c>
      <c r="Q704" s="70">
        <f t="shared" si="312"/>
        <v>131.81906848848456</v>
      </c>
      <c r="R704" s="71" t="e">
        <f>#REF!-F704</f>
        <v>#REF!</v>
      </c>
      <c r="S704" s="71" t="e">
        <f>#REF!/F704*100</f>
        <v>#REF!</v>
      </c>
      <c r="T704" s="70" t="e">
        <f>L704-#REF!</f>
        <v>#REF!</v>
      </c>
      <c r="U704" s="70" t="e">
        <f>+L704/#REF!*100</f>
        <v>#REF!</v>
      </c>
      <c r="V704" s="70">
        <f t="shared" si="308"/>
        <v>510</v>
      </c>
      <c r="W704" s="70">
        <f t="shared" si="309"/>
        <v>116.1904761904762</v>
      </c>
      <c r="X704" s="113"/>
    </row>
    <row r="705" spans="1:24" hidden="1">
      <c r="A705" s="60"/>
      <c r="B705" s="81" t="s">
        <v>96</v>
      </c>
      <c r="C705" s="73">
        <v>22311100</v>
      </c>
      <c r="D705" s="71">
        <f t="shared" ref="D705:O713" si="321">SUM(D483,D520,D557,D594,D631)</f>
        <v>116.4</v>
      </c>
      <c r="E705" s="71">
        <f t="shared" si="321"/>
        <v>0</v>
      </c>
      <c r="F705" s="71">
        <f t="shared" ref="F705" si="322">SUM(F483,F520,F557,F594,F631)</f>
        <v>108.5</v>
      </c>
      <c r="G705" s="71">
        <f t="shared" si="321"/>
        <v>0</v>
      </c>
      <c r="H705" s="71">
        <f t="shared" si="321"/>
        <v>108.50000000000001</v>
      </c>
      <c r="I705" s="71">
        <f t="shared" si="321"/>
        <v>0</v>
      </c>
      <c r="J705" s="71">
        <f t="shared" si="321"/>
        <v>150</v>
      </c>
      <c r="K705" s="71">
        <f t="shared" ref="K705:M705" si="323">SUM(K483,K520,K557,K594,K631)</f>
        <v>0</v>
      </c>
      <c r="L705" s="71">
        <f t="shared" si="321"/>
        <v>150</v>
      </c>
      <c r="M705" s="71">
        <f t="shared" si="323"/>
        <v>0</v>
      </c>
      <c r="N705" s="71">
        <f t="shared" si="321"/>
        <v>160</v>
      </c>
      <c r="O705" s="71">
        <f t="shared" si="321"/>
        <v>0</v>
      </c>
      <c r="P705" s="70">
        <f t="shared" si="315"/>
        <v>-7.9000000000000057</v>
      </c>
      <c r="Q705" s="70">
        <f t="shared" si="312"/>
        <v>93.213058419243978</v>
      </c>
      <c r="R705" s="71" t="e">
        <f>#REF!-F705</f>
        <v>#REF!</v>
      </c>
      <c r="S705" s="71" t="e">
        <f>#REF!/F705*100</f>
        <v>#REF!</v>
      </c>
      <c r="T705" s="70" t="e">
        <f>L705-#REF!</f>
        <v>#REF!</v>
      </c>
      <c r="U705" s="70" t="e">
        <f>+L705/#REF!*100</f>
        <v>#REF!</v>
      </c>
      <c r="V705" s="70">
        <f t="shared" si="308"/>
        <v>10</v>
      </c>
      <c r="W705" s="70">
        <f t="shared" si="309"/>
        <v>106.66666666666667</v>
      </c>
      <c r="X705" s="113"/>
    </row>
    <row r="706" spans="1:24" hidden="1">
      <c r="A706" s="60"/>
      <c r="B706" s="81" t="s">
        <v>97</v>
      </c>
      <c r="C706" s="73">
        <v>22311200</v>
      </c>
      <c r="D706" s="71">
        <f t="shared" si="321"/>
        <v>1903.414</v>
      </c>
      <c r="E706" s="71">
        <f t="shared" si="321"/>
        <v>0</v>
      </c>
      <c r="F706" s="71">
        <f t="shared" ref="F706" si="324">SUM(F484,F521,F558,F595,F632)</f>
        <v>2554</v>
      </c>
      <c r="G706" s="71">
        <f t="shared" si="321"/>
        <v>0</v>
      </c>
      <c r="H706" s="71">
        <f t="shared" si="321"/>
        <v>2554</v>
      </c>
      <c r="I706" s="71">
        <f t="shared" si="321"/>
        <v>0</v>
      </c>
      <c r="J706" s="71">
        <f t="shared" si="321"/>
        <v>3000</v>
      </c>
      <c r="K706" s="71">
        <f t="shared" ref="K706:M706" si="325">SUM(K484,K521,K558,K595,K632)</f>
        <v>0</v>
      </c>
      <c r="L706" s="71">
        <f t="shared" si="321"/>
        <v>3000</v>
      </c>
      <c r="M706" s="71">
        <f t="shared" si="325"/>
        <v>0</v>
      </c>
      <c r="N706" s="71">
        <f t="shared" si="321"/>
        <v>3500</v>
      </c>
      <c r="O706" s="71">
        <f t="shared" si="321"/>
        <v>0</v>
      </c>
      <c r="P706" s="70">
        <f t="shared" si="315"/>
        <v>650.58600000000001</v>
      </c>
      <c r="Q706" s="70">
        <f t="shared" si="312"/>
        <v>134.17995244334654</v>
      </c>
      <c r="R706" s="71" t="e">
        <f>#REF!-F706</f>
        <v>#REF!</v>
      </c>
      <c r="S706" s="71" t="e">
        <f>#REF!/F706*100</f>
        <v>#REF!</v>
      </c>
      <c r="T706" s="70" t="e">
        <f>L706-#REF!</f>
        <v>#REF!</v>
      </c>
      <c r="U706" s="70" t="e">
        <f>+L706/#REF!*100</f>
        <v>#REF!</v>
      </c>
      <c r="V706" s="70">
        <f t="shared" si="308"/>
        <v>500</v>
      </c>
      <c r="W706" s="70">
        <f t="shared" si="309"/>
        <v>116.66666666666667</v>
      </c>
      <c r="X706" s="113"/>
    </row>
    <row r="707" spans="1:24" ht="25.5" hidden="1">
      <c r="A707" s="60"/>
      <c r="B707" s="81" t="s">
        <v>98</v>
      </c>
      <c r="C707" s="73">
        <v>22311300</v>
      </c>
      <c r="D707" s="71">
        <f t="shared" si="321"/>
        <v>0</v>
      </c>
      <c r="E707" s="71">
        <f t="shared" si="321"/>
        <v>0</v>
      </c>
      <c r="F707" s="71">
        <f t="shared" ref="F707" si="326">SUM(F485,F522,F559,F596,F633)</f>
        <v>0</v>
      </c>
      <c r="G707" s="71">
        <f t="shared" si="321"/>
        <v>0</v>
      </c>
      <c r="H707" s="71">
        <f t="shared" si="321"/>
        <v>0</v>
      </c>
      <c r="I707" s="71">
        <f t="shared" si="321"/>
        <v>0</v>
      </c>
      <c r="J707" s="71">
        <f t="shared" si="321"/>
        <v>0</v>
      </c>
      <c r="K707" s="71">
        <f t="shared" ref="K707:M707" si="327">SUM(K485,K522,K559,K596,K633)</f>
        <v>0</v>
      </c>
      <c r="L707" s="71">
        <f t="shared" si="321"/>
        <v>0</v>
      </c>
      <c r="M707" s="71">
        <f t="shared" si="327"/>
        <v>0</v>
      </c>
      <c r="N707" s="71">
        <f t="shared" si="321"/>
        <v>0</v>
      </c>
      <c r="O707" s="71">
        <f t="shared" si="321"/>
        <v>0</v>
      </c>
      <c r="P707" s="70">
        <f t="shared" si="315"/>
        <v>0</v>
      </c>
      <c r="Q707" s="70" t="e">
        <f t="shared" si="312"/>
        <v>#DIV/0!</v>
      </c>
      <c r="R707" s="71" t="e">
        <f>#REF!-F707</f>
        <v>#REF!</v>
      </c>
      <c r="S707" s="71" t="e">
        <f>#REF!/F707*100</f>
        <v>#REF!</v>
      </c>
      <c r="T707" s="70" t="e">
        <f>L707-#REF!</f>
        <v>#REF!</v>
      </c>
      <c r="U707" s="70" t="e">
        <f>+L707/#REF!*100</f>
        <v>#REF!</v>
      </c>
      <c r="V707" s="70">
        <f t="shared" si="308"/>
        <v>0</v>
      </c>
      <c r="W707" s="70" t="e">
        <f t="shared" si="309"/>
        <v>#DIV/0!</v>
      </c>
      <c r="X707" s="113"/>
    </row>
    <row r="708" spans="1:24" hidden="1">
      <c r="A708" s="60"/>
      <c r="B708" s="81" t="s">
        <v>99</v>
      </c>
      <c r="C708" s="73">
        <v>22311400</v>
      </c>
      <c r="D708" s="71">
        <f t="shared" si="321"/>
        <v>0</v>
      </c>
      <c r="E708" s="71">
        <f t="shared" si="321"/>
        <v>0</v>
      </c>
      <c r="F708" s="71">
        <f t="shared" ref="F708" si="328">SUM(F486,F523,F560,F597,F634)</f>
        <v>0</v>
      </c>
      <c r="G708" s="71">
        <f t="shared" si="321"/>
        <v>0</v>
      </c>
      <c r="H708" s="71">
        <f t="shared" si="321"/>
        <v>0</v>
      </c>
      <c r="I708" s="71">
        <f t="shared" si="321"/>
        <v>0</v>
      </c>
      <c r="J708" s="71">
        <f t="shared" si="321"/>
        <v>0</v>
      </c>
      <c r="K708" s="71">
        <f t="shared" ref="K708:M708" si="329">SUM(K486,K523,K560,K597,K634)</f>
        <v>0</v>
      </c>
      <c r="L708" s="71">
        <f t="shared" si="321"/>
        <v>0</v>
      </c>
      <c r="M708" s="71">
        <f t="shared" si="329"/>
        <v>0</v>
      </c>
      <c r="N708" s="71">
        <f t="shared" si="321"/>
        <v>0</v>
      </c>
      <c r="O708" s="71">
        <f t="shared" si="321"/>
        <v>0</v>
      </c>
      <c r="P708" s="70">
        <f t="shared" si="315"/>
        <v>0</v>
      </c>
      <c r="Q708" s="70" t="e">
        <f t="shared" si="312"/>
        <v>#DIV/0!</v>
      </c>
      <c r="R708" s="71" t="e">
        <f>#REF!-F708</f>
        <v>#REF!</v>
      </c>
      <c r="S708" s="71" t="e">
        <f>#REF!/F708*100</f>
        <v>#REF!</v>
      </c>
      <c r="T708" s="70" t="e">
        <f>L708-#REF!</f>
        <v>#REF!</v>
      </c>
      <c r="U708" s="70" t="e">
        <f>+L708/#REF!*100</f>
        <v>#REF!</v>
      </c>
      <c r="V708" s="70">
        <f t="shared" si="308"/>
        <v>0</v>
      </c>
      <c r="W708" s="70" t="e">
        <f t="shared" si="309"/>
        <v>#DIV/0!</v>
      </c>
      <c r="X708" s="113"/>
    </row>
    <row r="709" spans="1:24" hidden="1">
      <c r="A709" s="60"/>
      <c r="B709" s="81" t="s">
        <v>100</v>
      </c>
      <c r="C709" s="73">
        <v>2235</v>
      </c>
      <c r="D709" s="71">
        <f t="shared" si="321"/>
        <v>0</v>
      </c>
      <c r="E709" s="71">
        <f t="shared" si="321"/>
        <v>0</v>
      </c>
      <c r="F709" s="71">
        <f t="shared" ref="F709" si="330">SUM(F487,F524,F561,F598,F635)</f>
        <v>0</v>
      </c>
      <c r="G709" s="71">
        <f t="shared" si="321"/>
        <v>0</v>
      </c>
      <c r="H709" s="71">
        <f t="shared" si="321"/>
        <v>0</v>
      </c>
      <c r="I709" s="71">
        <f t="shared" si="321"/>
        <v>0</v>
      </c>
      <c r="J709" s="71">
        <f t="shared" si="321"/>
        <v>0</v>
      </c>
      <c r="K709" s="71">
        <f t="shared" ref="K709:M709" si="331">SUM(K487,K524,K561,K598,K635)</f>
        <v>0</v>
      </c>
      <c r="L709" s="71">
        <f t="shared" si="321"/>
        <v>0</v>
      </c>
      <c r="M709" s="71">
        <f t="shared" si="331"/>
        <v>0</v>
      </c>
      <c r="N709" s="71">
        <f t="shared" si="321"/>
        <v>0</v>
      </c>
      <c r="O709" s="71">
        <f t="shared" si="321"/>
        <v>0</v>
      </c>
      <c r="P709" s="70">
        <f t="shared" si="315"/>
        <v>0</v>
      </c>
      <c r="Q709" s="70" t="e">
        <f t="shared" si="312"/>
        <v>#DIV/0!</v>
      </c>
      <c r="R709" s="71" t="e">
        <f>#REF!-F709</f>
        <v>#REF!</v>
      </c>
      <c r="S709" s="71" t="e">
        <f>#REF!/F709*100</f>
        <v>#REF!</v>
      </c>
      <c r="T709" s="70" t="e">
        <f>L709-#REF!</f>
        <v>#REF!</v>
      </c>
      <c r="U709" s="70" t="e">
        <f>+L709/#REF!*100</f>
        <v>#REF!</v>
      </c>
      <c r="V709" s="70">
        <f t="shared" si="308"/>
        <v>0</v>
      </c>
      <c r="W709" s="70" t="e">
        <f t="shared" si="309"/>
        <v>#DIV/0!</v>
      </c>
      <c r="X709" s="113"/>
    </row>
    <row r="710" spans="1:24" hidden="1">
      <c r="A710" s="60"/>
      <c r="B710" s="72" t="s">
        <v>101</v>
      </c>
      <c r="C710" s="73">
        <v>2511</v>
      </c>
      <c r="D710" s="71">
        <f t="shared" si="321"/>
        <v>0</v>
      </c>
      <c r="E710" s="71">
        <f t="shared" si="321"/>
        <v>0</v>
      </c>
      <c r="F710" s="71">
        <f t="shared" ref="F710" si="332">SUM(F488,F525,F562,F599,F636)</f>
        <v>6800</v>
      </c>
      <c r="G710" s="71">
        <f t="shared" si="321"/>
        <v>0</v>
      </c>
      <c r="H710" s="71">
        <f t="shared" si="321"/>
        <v>20800</v>
      </c>
      <c r="I710" s="71">
        <f t="shared" si="321"/>
        <v>0</v>
      </c>
      <c r="J710" s="71">
        <f t="shared" si="321"/>
        <v>0</v>
      </c>
      <c r="K710" s="71">
        <f t="shared" ref="K710:M710" si="333">SUM(K488,K525,K562,K599,K636)</f>
        <v>0</v>
      </c>
      <c r="L710" s="71">
        <f t="shared" si="321"/>
        <v>0</v>
      </c>
      <c r="M710" s="71">
        <f t="shared" si="333"/>
        <v>0</v>
      </c>
      <c r="N710" s="71">
        <f t="shared" si="321"/>
        <v>0</v>
      </c>
      <c r="O710" s="71">
        <f t="shared" si="321"/>
        <v>0</v>
      </c>
      <c r="P710" s="70">
        <f t="shared" si="315"/>
        <v>6800</v>
      </c>
      <c r="Q710" s="70" t="e">
        <f t="shared" si="312"/>
        <v>#DIV/0!</v>
      </c>
      <c r="R710" s="71" t="e">
        <f>#REF!-F710</f>
        <v>#REF!</v>
      </c>
      <c r="S710" s="71" t="e">
        <f>#REF!/F710*100</f>
        <v>#REF!</v>
      </c>
      <c r="T710" s="70" t="e">
        <f>L710-#REF!</f>
        <v>#REF!</v>
      </c>
      <c r="U710" s="70" t="e">
        <f>+L710/#REF!*100</f>
        <v>#REF!</v>
      </c>
      <c r="V710" s="70">
        <f t="shared" si="308"/>
        <v>0</v>
      </c>
      <c r="W710" s="70" t="e">
        <f t="shared" si="309"/>
        <v>#DIV/0!</v>
      </c>
      <c r="X710" s="113"/>
    </row>
    <row r="711" spans="1:24" hidden="1">
      <c r="A711" s="60"/>
      <c r="B711" s="72" t="s">
        <v>102</v>
      </c>
      <c r="C711" s="73">
        <v>2512</v>
      </c>
      <c r="D711" s="71">
        <f t="shared" si="321"/>
        <v>0</v>
      </c>
      <c r="E711" s="71">
        <f t="shared" si="321"/>
        <v>0</v>
      </c>
      <c r="F711" s="71">
        <f t="shared" ref="F711" si="334">SUM(F489,F526,F563,F600,F637)</f>
        <v>0</v>
      </c>
      <c r="G711" s="71">
        <f t="shared" si="321"/>
        <v>0</v>
      </c>
      <c r="H711" s="71">
        <f t="shared" si="321"/>
        <v>0</v>
      </c>
      <c r="I711" s="71">
        <f t="shared" si="321"/>
        <v>0</v>
      </c>
      <c r="J711" s="71">
        <f t="shared" si="321"/>
        <v>0</v>
      </c>
      <c r="K711" s="71">
        <f t="shared" ref="K711:M711" si="335">SUM(K489,K526,K563,K600,K637)</f>
        <v>0</v>
      </c>
      <c r="L711" s="71">
        <f t="shared" si="321"/>
        <v>0</v>
      </c>
      <c r="M711" s="71">
        <f t="shared" si="335"/>
        <v>0</v>
      </c>
      <c r="N711" s="71">
        <f t="shared" si="321"/>
        <v>0</v>
      </c>
      <c r="O711" s="71">
        <f t="shared" si="321"/>
        <v>0</v>
      </c>
      <c r="P711" s="70">
        <f t="shared" si="315"/>
        <v>0</v>
      </c>
      <c r="Q711" s="70" t="e">
        <f t="shared" si="312"/>
        <v>#DIV/0!</v>
      </c>
      <c r="R711" s="71" t="e">
        <f>#REF!-F711</f>
        <v>#REF!</v>
      </c>
      <c r="S711" s="71" t="e">
        <f>#REF!/F711*100</f>
        <v>#REF!</v>
      </c>
      <c r="T711" s="70" t="e">
        <f>L711-#REF!</f>
        <v>#REF!</v>
      </c>
      <c r="U711" s="70" t="e">
        <f>+L711/#REF!*100</f>
        <v>#REF!</v>
      </c>
      <c r="V711" s="70">
        <f t="shared" si="308"/>
        <v>0</v>
      </c>
      <c r="W711" s="70" t="e">
        <f t="shared" si="309"/>
        <v>#DIV/0!</v>
      </c>
      <c r="X711" s="113"/>
    </row>
    <row r="712" spans="1:24" hidden="1">
      <c r="A712" s="60"/>
      <c r="B712" s="72" t="s">
        <v>129</v>
      </c>
      <c r="C712" s="73">
        <v>2521</v>
      </c>
      <c r="D712" s="71">
        <f t="shared" si="321"/>
        <v>0</v>
      </c>
      <c r="E712" s="71">
        <f t="shared" si="321"/>
        <v>0</v>
      </c>
      <c r="F712" s="71">
        <f t="shared" ref="F712" si="336">SUM(F490,F527,F564,F601,F638)</f>
        <v>0</v>
      </c>
      <c r="G712" s="71">
        <f t="shared" si="321"/>
        <v>0</v>
      </c>
      <c r="H712" s="71">
        <f t="shared" si="321"/>
        <v>0</v>
      </c>
      <c r="I712" s="71">
        <f t="shared" si="321"/>
        <v>0</v>
      </c>
      <c r="J712" s="71">
        <f t="shared" si="321"/>
        <v>0</v>
      </c>
      <c r="K712" s="71">
        <f t="shared" ref="K712:M712" si="337">SUM(K490,K527,K564,K601,K638)</f>
        <v>0</v>
      </c>
      <c r="L712" s="71">
        <f t="shared" si="321"/>
        <v>0</v>
      </c>
      <c r="M712" s="71">
        <f t="shared" si="337"/>
        <v>0</v>
      </c>
      <c r="N712" s="71">
        <f t="shared" si="321"/>
        <v>0</v>
      </c>
      <c r="O712" s="71">
        <f t="shared" si="321"/>
        <v>0</v>
      </c>
      <c r="P712" s="70">
        <f t="shared" si="315"/>
        <v>0</v>
      </c>
      <c r="Q712" s="70" t="e">
        <f t="shared" si="312"/>
        <v>#DIV/0!</v>
      </c>
      <c r="R712" s="71" t="e">
        <f>#REF!-F712</f>
        <v>#REF!</v>
      </c>
      <c r="S712" s="71" t="e">
        <f>#REF!/F712*100</f>
        <v>#REF!</v>
      </c>
      <c r="T712" s="70" t="e">
        <f>L712-#REF!</f>
        <v>#REF!</v>
      </c>
      <c r="U712" s="70" t="e">
        <f>+L712/#REF!*100</f>
        <v>#REF!</v>
      </c>
      <c r="V712" s="70">
        <f t="shared" si="308"/>
        <v>0</v>
      </c>
      <c r="W712" s="70" t="e">
        <f t="shared" si="309"/>
        <v>#DIV/0!</v>
      </c>
      <c r="X712" s="113"/>
    </row>
    <row r="713" spans="1:24" ht="25.5" hidden="1">
      <c r="A713" s="60"/>
      <c r="B713" s="85" t="s">
        <v>104</v>
      </c>
      <c r="C713" s="73">
        <v>2721</v>
      </c>
      <c r="D713" s="71">
        <f t="shared" si="321"/>
        <v>0</v>
      </c>
      <c r="E713" s="71">
        <f t="shared" si="321"/>
        <v>0</v>
      </c>
      <c r="F713" s="71">
        <f t="shared" ref="F713" si="338">SUM(F491,F528,F565,F602,F639)</f>
        <v>0</v>
      </c>
      <c r="G713" s="71">
        <f t="shared" si="321"/>
        <v>0</v>
      </c>
      <c r="H713" s="71">
        <f t="shared" si="321"/>
        <v>0</v>
      </c>
      <c r="I713" s="71">
        <f t="shared" si="321"/>
        <v>0</v>
      </c>
      <c r="J713" s="71">
        <f t="shared" si="321"/>
        <v>0</v>
      </c>
      <c r="K713" s="71">
        <f t="shared" ref="K713:M713" si="339">SUM(K491,K528,K565,K602,K639)</f>
        <v>0</v>
      </c>
      <c r="L713" s="71">
        <f t="shared" si="321"/>
        <v>0</v>
      </c>
      <c r="M713" s="71">
        <f t="shared" si="339"/>
        <v>0</v>
      </c>
      <c r="N713" s="71">
        <f t="shared" si="321"/>
        <v>0</v>
      </c>
      <c r="O713" s="71">
        <f t="shared" si="321"/>
        <v>0</v>
      </c>
      <c r="P713" s="70">
        <f t="shared" si="315"/>
        <v>0</v>
      </c>
      <c r="Q713" s="70" t="e">
        <f t="shared" si="312"/>
        <v>#DIV/0!</v>
      </c>
      <c r="R713" s="71" t="e">
        <f>#REF!-F713</f>
        <v>#REF!</v>
      </c>
      <c r="S713" s="71" t="e">
        <f>#REF!/F713*100</f>
        <v>#REF!</v>
      </c>
      <c r="T713" s="70" t="e">
        <f>L713-#REF!</f>
        <v>#REF!</v>
      </c>
      <c r="U713" s="70" t="e">
        <f>+L713/#REF!*100</f>
        <v>#REF!</v>
      </c>
      <c r="V713" s="70">
        <f t="shared" si="308"/>
        <v>0</v>
      </c>
      <c r="W713" s="70" t="e">
        <f t="shared" si="309"/>
        <v>#DIV/0!</v>
      </c>
      <c r="X713" s="113"/>
    </row>
    <row r="714" spans="1:24" hidden="1">
      <c r="A714" s="60"/>
      <c r="B714" s="88" t="s">
        <v>109</v>
      </c>
      <c r="C714" s="73"/>
      <c r="D714" s="98">
        <f t="shared" ref="D714:O714" si="340">SUM(D715:D719)</f>
        <v>3345029.4529999997</v>
      </c>
      <c r="E714" s="98">
        <f t="shared" si="340"/>
        <v>16454</v>
      </c>
      <c r="F714" s="98">
        <f t="shared" ref="F714" si="341">SUM(F715:F719)</f>
        <v>301962</v>
      </c>
      <c r="G714" s="98">
        <f t="shared" si="340"/>
        <v>60500</v>
      </c>
      <c r="H714" s="98">
        <f t="shared" si="340"/>
        <v>3271880.9</v>
      </c>
      <c r="I714" s="98">
        <f t="shared" si="340"/>
        <v>63506.5</v>
      </c>
      <c r="J714" s="98">
        <f t="shared" si="340"/>
        <v>463872.7</v>
      </c>
      <c r="K714" s="98">
        <f t="shared" ref="K714:M714" si="342">SUM(K715:K719)</f>
        <v>60500</v>
      </c>
      <c r="L714" s="98">
        <f t="shared" si="340"/>
        <v>573230.69999999995</v>
      </c>
      <c r="M714" s="98">
        <f t="shared" si="342"/>
        <v>60500</v>
      </c>
      <c r="N714" s="98">
        <f t="shared" si="340"/>
        <v>715544</v>
      </c>
      <c r="O714" s="98">
        <f t="shared" si="340"/>
        <v>60500</v>
      </c>
      <c r="P714" s="70">
        <f t="shared" si="315"/>
        <v>-3043067.4529999997</v>
      </c>
      <c r="Q714" s="70">
        <f t="shared" si="312"/>
        <v>9.0271850888841794</v>
      </c>
      <c r="R714" s="71" t="e">
        <f>#REF!-F714</f>
        <v>#REF!</v>
      </c>
      <c r="S714" s="71" t="e">
        <f>#REF!/F714*100</f>
        <v>#REF!</v>
      </c>
      <c r="T714" s="70" t="e">
        <f>L714-#REF!</f>
        <v>#REF!</v>
      </c>
      <c r="U714" s="70" t="e">
        <f>+L714/#REF!*100</f>
        <v>#REF!</v>
      </c>
      <c r="V714" s="70">
        <f t="shared" si="308"/>
        <v>142313.30000000005</v>
      </c>
      <c r="W714" s="70">
        <f t="shared" si="309"/>
        <v>124.82653144711198</v>
      </c>
      <c r="X714" s="113"/>
    </row>
    <row r="715" spans="1:24" hidden="1">
      <c r="A715" s="60"/>
      <c r="B715" s="72" t="s">
        <v>110</v>
      </c>
      <c r="C715" s="73">
        <v>3111</v>
      </c>
      <c r="D715" s="71">
        <f t="shared" ref="D715:O719" si="343">SUM(D493,D530,D567,D604,D641)</f>
        <v>3270199.6669999999</v>
      </c>
      <c r="E715" s="71">
        <f t="shared" si="343"/>
        <v>0</v>
      </c>
      <c r="F715" s="71">
        <f>SUM(F493,F530,F567,F604,F641)</f>
        <v>227774</v>
      </c>
      <c r="G715" s="71">
        <f t="shared" si="343"/>
        <v>0</v>
      </c>
      <c r="H715" s="71">
        <f>SUM(H493,H530,H567,H604,H641)</f>
        <v>3197887.9</v>
      </c>
      <c r="I715" s="71">
        <f t="shared" si="343"/>
        <v>3006.5</v>
      </c>
      <c r="J715" s="71">
        <f>SUM(J493,J530,J567,J604,J641)</f>
        <v>385672.7</v>
      </c>
      <c r="K715" s="71">
        <f t="shared" ref="K715:M715" si="344">SUM(K493,K530,K567,K604,K641)</f>
        <v>0</v>
      </c>
      <c r="L715" s="71">
        <f t="shared" si="343"/>
        <v>485230.7</v>
      </c>
      <c r="M715" s="71">
        <f t="shared" si="344"/>
        <v>0</v>
      </c>
      <c r="N715" s="71">
        <f t="shared" si="343"/>
        <v>593044</v>
      </c>
      <c r="O715" s="71">
        <f t="shared" si="343"/>
        <v>0</v>
      </c>
      <c r="P715" s="70">
        <f t="shared" si="315"/>
        <v>-3042425.6669999999</v>
      </c>
      <c r="Q715" s="70">
        <f t="shared" si="312"/>
        <v>6.9651404560552175</v>
      </c>
      <c r="R715" s="71" t="e">
        <f>#REF!-F715</f>
        <v>#REF!</v>
      </c>
      <c r="S715" s="71" t="e">
        <f>#REF!/F715*100</f>
        <v>#REF!</v>
      </c>
      <c r="T715" s="70" t="e">
        <f>L715-#REF!</f>
        <v>#REF!</v>
      </c>
      <c r="U715" s="70" t="e">
        <f>+L715/#REF!*100</f>
        <v>#REF!</v>
      </c>
      <c r="V715" s="70">
        <f t="shared" si="308"/>
        <v>107813.29999999999</v>
      </c>
      <c r="W715" s="70">
        <f t="shared" si="309"/>
        <v>122.21897748844003</v>
      </c>
      <c r="X715" s="113"/>
    </row>
    <row r="716" spans="1:24" hidden="1">
      <c r="A716" s="60"/>
      <c r="B716" s="72" t="s">
        <v>111</v>
      </c>
      <c r="C716" s="73">
        <v>3112</v>
      </c>
      <c r="D716" s="71">
        <f t="shared" si="343"/>
        <v>574.596</v>
      </c>
      <c r="E716" s="71">
        <f t="shared" si="343"/>
        <v>126</v>
      </c>
      <c r="F716" s="71">
        <f t="shared" ref="F716" si="345">SUM(F494,F531,F568,F605,F642)</f>
        <v>88</v>
      </c>
      <c r="G716" s="71">
        <f t="shared" si="343"/>
        <v>0</v>
      </c>
      <c r="H716" s="71">
        <f t="shared" si="343"/>
        <v>88</v>
      </c>
      <c r="I716" s="71">
        <f t="shared" si="343"/>
        <v>0</v>
      </c>
      <c r="J716" s="71">
        <f t="shared" si="343"/>
        <v>200</v>
      </c>
      <c r="K716" s="71">
        <f t="shared" ref="K716:M716" si="346">SUM(K494,K531,K568,K605,K642)</f>
        <v>0</v>
      </c>
      <c r="L716" s="71">
        <f t="shared" si="343"/>
        <v>0</v>
      </c>
      <c r="M716" s="71">
        <f t="shared" si="346"/>
        <v>0</v>
      </c>
      <c r="N716" s="71">
        <f t="shared" si="343"/>
        <v>25000</v>
      </c>
      <c r="O716" s="71">
        <f t="shared" si="343"/>
        <v>0</v>
      </c>
      <c r="P716" s="70">
        <f t="shared" si="315"/>
        <v>-486.596</v>
      </c>
      <c r="Q716" s="70">
        <f t="shared" si="312"/>
        <v>15.315108354391608</v>
      </c>
      <c r="R716" s="71" t="e">
        <f>#REF!-F716</f>
        <v>#REF!</v>
      </c>
      <c r="S716" s="71" t="e">
        <f>#REF!/F716*100</f>
        <v>#REF!</v>
      </c>
      <c r="T716" s="70" t="e">
        <f>L716-#REF!</f>
        <v>#REF!</v>
      </c>
      <c r="U716" s="70" t="e">
        <f>+L716/#REF!*100</f>
        <v>#REF!</v>
      </c>
      <c r="V716" s="70">
        <f t="shared" si="308"/>
        <v>25000</v>
      </c>
      <c r="W716" s="70" t="e">
        <f t="shared" si="309"/>
        <v>#DIV/0!</v>
      </c>
      <c r="X716" s="113"/>
    </row>
    <row r="717" spans="1:24" hidden="1">
      <c r="A717" s="60"/>
      <c r="B717" s="72" t="s">
        <v>112</v>
      </c>
      <c r="C717" s="73">
        <v>3113</v>
      </c>
      <c r="D717" s="71">
        <f t="shared" si="343"/>
        <v>0</v>
      </c>
      <c r="E717" s="71">
        <f t="shared" si="343"/>
        <v>0</v>
      </c>
      <c r="F717" s="71">
        <f t="shared" ref="F717" si="347">SUM(F495,F532,F569,F606,F643)</f>
        <v>0</v>
      </c>
      <c r="G717" s="71">
        <f t="shared" si="343"/>
        <v>0</v>
      </c>
      <c r="H717" s="71">
        <f t="shared" si="343"/>
        <v>0</v>
      </c>
      <c r="I717" s="71">
        <f t="shared" si="343"/>
        <v>0</v>
      </c>
      <c r="J717" s="71">
        <f t="shared" si="343"/>
        <v>0</v>
      </c>
      <c r="K717" s="71">
        <f t="shared" ref="K717:M717" si="348">SUM(K495,K532,K569,K606,K643)</f>
        <v>0</v>
      </c>
      <c r="L717" s="71">
        <f t="shared" si="343"/>
        <v>0</v>
      </c>
      <c r="M717" s="71">
        <f t="shared" si="348"/>
        <v>0</v>
      </c>
      <c r="N717" s="71">
        <f t="shared" si="343"/>
        <v>0</v>
      </c>
      <c r="O717" s="71">
        <f t="shared" si="343"/>
        <v>0</v>
      </c>
      <c r="P717" s="70">
        <f t="shared" si="315"/>
        <v>0</v>
      </c>
      <c r="Q717" s="70" t="e">
        <f t="shared" si="312"/>
        <v>#DIV/0!</v>
      </c>
      <c r="R717" s="71" t="e">
        <f>#REF!-F717</f>
        <v>#REF!</v>
      </c>
      <c r="S717" s="71" t="e">
        <f>#REF!/F717*100</f>
        <v>#REF!</v>
      </c>
      <c r="T717" s="70" t="e">
        <f>L717-#REF!</f>
        <v>#REF!</v>
      </c>
      <c r="U717" s="70" t="e">
        <f>+L717/#REF!*100</f>
        <v>#REF!</v>
      </c>
      <c r="V717" s="70">
        <f t="shared" si="308"/>
        <v>0</v>
      </c>
      <c r="W717" s="70" t="e">
        <f t="shared" si="309"/>
        <v>#DIV/0!</v>
      </c>
      <c r="X717" s="113"/>
    </row>
    <row r="718" spans="1:24" ht="25.5" hidden="1">
      <c r="A718" s="60"/>
      <c r="B718" s="89" t="s">
        <v>113</v>
      </c>
      <c r="C718" s="73">
        <v>3122</v>
      </c>
      <c r="D718" s="71">
        <f t="shared" si="343"/>
        <v>74255.19</v>
      </c>
      <c r="E718" s="71">
        <f t="shared" si="343"/>
        <v>16328</v>
      </c>
      <c r="F718" s="71">
        <f t="shared" ref="F718" si="349">SUM(F496,F533,F570,F607,F644)</f>
        <v>74100</v>
      </c>
      <c r="G718" s="71">
        <f t="shared" si="343"/>
        <v>60500</v>
      </c>
      <c r="H718" s="71">
        <f t="shared" si="343"/>
        <v>73905</v>
      </c>
      <c r="I718" s="71">
        <f t="shared" si="343"/>
        <v>60500</v>
      </c>
      <c r="J718" s="71">
        <f t="shared" si="343"/>
        <v>78000</v>
      </c>
      <c r="K718" s="71">
        <f t="shared" ref="K718:M718" si="350">SUM(K496,K533,K570,K607,K644)</f>
        <v>60500</v>
      </c>
      <c r="L718" s="71">
        <f t="shared" si="343"/>
        <v>88000</v>
      </c>
      <c r="M718" s="71">
        <f t="shared" si="350"/>
        <v>60500</v>
      </c>
      <c r="N718" s="71">
        <f t="shared" si="343"/>
        <v>97500</v>
      </c>
      <c r="O718" s="71">
        <f t="shared" si="343"/>
        <v>60500</v>
      </c>
      <c r="P718" s="70">
        <f t="shared" si="315"/>
        <v>-155.19000000000233</v>
      </c>
      <c r="Q718" s="70">
        <f t="shared" si="312"/>
        <v>99.791004507563713</v>
      </c>
      <c r="R718" s="71" t="e">
        <f>#REF!-F718</f>
        <v>#REF!</v>
      </c>
      <c r="S718" s="71" t="e">
        <f>#REF!/F718*100</f>
        <v>#REF!</v>
      </c>
      <c r="T718" s="70" t="e">
        <f>L718-#REF!</f>
        <v>#REF!</v>
      </c>
      <c r="U718" s="70" t="e">
        <f>+L718/#REF!*100</f>
        <v>#REF!</v>
      </c>
      <c r="V718" s="70">
        <f t="shared" si="308"/>
        <v>9500</v>
      </c>
      <c r="W718" s="70">
        <f t="shared" si="309"/>
        <v>110.79545454545455</v>
      </c>
      <c r="X718" s="113"/>
    </row>
    <row r="719" spans="1:24" ht="25.5" hidden="1">
      <c r="A719" s="60"/>
      <c r="B719" s="89" t="s">
        <v>115</v>
      </c>
      <c r="C719" s="73">
        <v>3314</v>
      </c>
      <c r="D719" s="71">
        <f t="shared" si="343"/>
        <v>0</v>
      </c>
      <c r="E719" s="71">
        <f t="shared" si="343"/>
        <v>0</v>
      </c>
      <c r="F719" s="71">
        <f t="shared" ref="F719" si="351">SUM(F497,F534,F571,F608,F645)</f>
        <v>0</v>
      </c>
      <c r="G719" s="71">
        <f t="shared" si="343"/>
        <v>0</v>
      </c>
      <c r="H719" s="71">
        <f t="shared" si="343"/>
        <v>0</v>
      </c>
      <c r="I719" s="71">
        <f t="shared" si="343"/>
        <v>0</v>
      </c>
      <c r="J719" s="71">
        <f t="shared" si="343"/>
        <v>0</v>
      </c>
      <c r="K719" s="71">
        <f t="shared" ref="K719:M719" si="352">SUM(K497,K534,K571,K608,K645)</f>
        <v>0</v>
      </c>
      <c r="L719" s="71">
        <f t="shared" si="343"/>
        <v>0</v>
      </c>
      <c r="M719" s="71">
        <f t="shared" si="352"/>
        <v>0</v>
      </c>
      <c r="N719" s="71">
        <f t="shared" si="343"/>
        <v>0</v>
      </c>
      <c r="O719" s="71">
        <f t="shared" si="343"/>
        <v>0</v>
      </c>
      <c r="P719" s="70">
        <f t="shared" si="315"/>
        <v>0</v>
      </c>
      <c r="Q719" s="70" t="e">
        <f t="shared" si="312"/>
        <v>#DIV/0!</v>
      </c>
      <c r="R719" s="71" t="e">
        <f>#REF!-F719</f>
        <v>#REF!</v>
      </c>
      <c r="S719" s="71" t="e">
        <f>#REF!/F719*100</f>
        <v>#REF!</v>
      </c>
      <c r="T719" s="70" t="e">
        <f>L719-#REF!</f>
        <v>#REF!</v>
      </c>
      <c r="U719" s="70" t="e">
        <f>+L719/#REF!*100</f>
        <v>#REF!</v>
      </c>
      <c r="V719" s="70">
        <f t="shared" si="308"/>
        <v>0</v>
      </c>
      <c r="W719" s="70" t="e">
        <f t="shared" si="309"/>
        <v>#DIV/0!</v>
      </c>
      <c r="X719" s="113"/>
    </row>
    <row r="720" spans="1:24">
      <c r="A720" s="60"/>
      <c r="B720" s="107"/>
      <c r="C720" s="97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0">
        <f t="shared" si="315"/>
        <v>0</v>
      </c>
      <c r="Q720" s="70" t="e">
        <f t="shared" si="312"/>
        <v>#DIV/0!</v>
      </c>
      <c r="R720" s="71" t="e">
        <f>#REF!-F720</f>
        <v>#REF!</v>
      </c>
      <c r="S720" s="71" t="e">
        <f>#REF!/F720*100</f>
        <v>#REF!</v>
      </c>
      <c r="T720" s="70" t="e">
        <f>L720-#REF!</f>
        <v>#REF!</v>
      </c>
      <c r="U720" s="70" t="e">
        <f>+L720/#REF!*100</f>
        <v>#REF!</v>
      </c>
      <c r="V720" s="70">
        <f t="shared" si="308"/>
        <v>0</v>
      </c>
      <c r="W720" s="70" t="e">
        <f t="shared" si="309"/>
        <v>#DIV/0!</v>
      </c>
      <c r="X720" s="113"/>
    </row>
    <row r="721" spans="1:24" outlineLevel="1">
      <c r="A721" s="60">
        <v>14</v>
      </c>
      <c r="B721" s="106" t="s">
        <v>151</v>
      </c>
      <c r="C721" s="97" t="s">
        <v>152</v>
      </c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70">
        <f t="shared" si="315"/>
        <v>0</v>
      </c>
      <c r="Q721" s="70" t="e">
        <f t="shared" si="312"/>
        <v>#DIV/0!</v>
      </c>
      <c r="R721" s="71" t="e">
        <f>#REF!-F721</f>
        <v>#REF!</v>
      </c>
      <c r="S721" s="71" t="e">
        <f>#REF!/F721*100</f>
        <v>#REF!</v>
      </c>
      <c r="T721" s="70" t="e">
        <f>L721-#REF!</f>
        <v>#REF!</v>
      </c>
      <c r="U721" s="70" t="e">
        <f>+L721/#REF!*100</f>
        <v>#REF!</v>
      </c>
      <c r="V721" s="70">
        <f t="shared" si="308"/>
        <v>0</v>
      </c>
      <c r="W721" s="70" t="e">
        <f t="shared" si="309"/>
        <v>#DIV/0!</v>
      </c>
      <c r="X721" s="113"/>
    </row>
    <row r="722" spans="1:24" outlineLevel="1">
      <c r="A722" s="60"/>
      <c r="B722" s="107" t="s">
        <v>117</v>
      </c>
      <c r="C722" s="97"/>
      <c r="D722" s="67">
        <f>SUM(D723:D729,D734:D751)-D741</f>
        <v>137243.01900000003</v>
      </c>
      <c r="E722" s="67">
        <f>SUM(E723:E729,E734:E751)</f>
        <v>11955.839</v>
      </c>
      <c r="F722" s="98">
        <f>SUM(F723:F729,F734:F751)-F741</f>
        <v>149579.29999999999</v>
      </c>
      <c r="G722" s="67">
        <f>SUM(G723:G729,G734:G751)</f>
        <v>8298.2000000000007</v>
      </c>
      <c r="H722" s="98">
        <f>SUM(H723:H729,H734:H751)-H741</f>
        <v>123348.1</v>
      </c>
      <c r="I722" s="67">
        <f>SUM(I723:I729,I734:I751)</f>
        <v>8805.7000000000007</v>
      </c>
      <c r="J722" s="98">
        <f>SUM(J723:J729,J734:J751)-J741</f>
        <v>181885.75</v>
      </c>
      <c r="K722" s="67">
        <f>SUM(K723:K729,K734:K751)</f>
        <v>12447.300000000003</v>
      </c>
      <c r="L722" s="98">
        <f>SUM(L723:L729,L734:L751)-L741</f>
        <v>197970.55000000002</v>
      </c>
      <c r="M722" s="67">
        <f>SUM(M723:M729,M734:M751)</f>
        <v>12447.300000000003</v>
      </c>
      <c r="N722" s="98">
        <f>SUM(N723:N729,N734:N751)-N741</f>
        <v>212370.28</v>
      </c>
      <c r="O722" s="67">
        <f>SUM(O723:O729,O734:O751)</f>
        <v>12447.300000000003</v>
      </c>
      <c r="P722" s="70">
        <f t="shared" si="315"/>
        <v>12336.280999999959</v>
      </c>
      <c r="Q722" s="70">
        <f t="shared" si="312"/>
        <v>108.98864007064721</v>
      </c>
      <c r="R722" s="71" t="e">
        <f>#REF!-F722</f>
        <v>#REF!</v>
      </c>
      <c r="S722" s="71" t="e">
        <f>#REF!/F722*100</f>
        <v>#REF!</v>
      </c>
      <c r="T722" s="70" t="e">
        <f>L722-#REF!</f>
        <v>#REF!</v>
      </c>
      <c r="U722" s="70" t="e">
        <f>+L722/#REF!*100</f>
        <v>#REF!</v>
      </c>
      <c r="V722" s="70">
        <f t="shared" si="308"/>
        <v>14399.729999999981</v>
      </c>
      <c r="W722" s="70">
        <f t="shared" si="309"/>
        <v>107.27367277607705</v>
      </c>
      <c r="X722" s="113"/>
    </row>
    <row r="723" spans="1:24" outlineLevel="1">
      <c r="A723" s="60"/>
      <c r="B723" s="72" t="s">
        <v>77</v>
      </c>
      <c r="C723" s="73">
        <v>2111</v>
      </c>
      <c r="D723" s="99">
        <v>26318.52</v>
      </c>
      <c r="E723" s="74"/>
      <c r="F723" s="74">
        <v>26740.2</v>
      </c>
      <c r="G723" s="74">
        <v>6025.1</v>
      </c>
      <c r="H723" s="74">
        <v>26740.2</v>
      </c>
      <c r="I723" s="74">
        <v>6532.6</v>
      </c>
      <c r="J723" s="74">
        <f>26740.2*1.5</f>
        <v>40110.300000000003</v>
      </c>
      <c r="K723" s="74">
        <f>6025.1*1.5</f>
        <v>9037.6500000000015</v>
      </c>
      <c r="L723" s="74">
        <f>26740.2*1.5</f>
        <v>40110.300000000003</v>
      </c>
      <c r="M723" s="74">
        <f>6025.1*1.5</f>
        <v>9037.6500000000015</v>
      </c>
      <c r="N723" s="74">
        <f>26740.2*1.6</f>
        <v>42784.320000000007</v>
      </c>
      <c r="O723" s="74">
        <f>6025.1*1.5</f>
        <v>9037.6500000000015</v>
      </c>
      <c r="P723" s="70">
        <f t="shared" si="315"/>
        <v>421.68000000000029</v>
      </c>
      <c r="Q723" s="70">
        <f t="shared" si="312"/>
        <v>101.60221775388585</v>
      </c>
      <c r="R723" s="71" t="e">
        <f>#REF!-F723</f>
        <v>#REF!</v>
      </c>
      <c r="S723" s="71" t="e">
        <f>#REF!/F723*100</f>
        <v>#REF!</v>
      </c>
      <c r="T723" s="70" t="e">
        <f>L723-#REF!</f>
        <v>#REF!</v>
      </c>
      <c r="U723" s="70" t="e">
        <f>+L723/#REF!*100</f>
        <v>#REF!</v>
      </c>
      <c r="V723" s="70">
        <f t="shared" si="308"/>
        <v>2674.0200000000041</v>
      </c>
      <c r="W723" s="70">
        <f t="shared" si="309"/>
        <v>106.66666666666669</v>
      </c>
      <c r="X723" s="113"/>
    </row>
    <row r="724" spans="1:24" outlineLevel="1">
      <c r="A724" s="60"/>
      <c r="B724" s="72" t="s">
        <v>118</v>
      </c>
      <c r="C724" s="73">
        <v>2121</v>
      </c>
      <c r="D724" s="99">
        <v>3966.7939999999999</v>
      </c>
      <c r="E724" s="74"/>
      <c r="F724" s="100">
        <v>4006.1</v>
      </c>
      <c r="G724" s="74">
        <v>890.8</v>
      </c>
      <c r="H724" s="100">
        <v>4006.1</v>
      </c>
      <c r="I724" s="74">
        <v>890.8</v>
      </c>
      <c r="J724" s="100">
        <f>4006.1*1.5</f>
        <v>6009.15</v>
      </c>
      <c r="K724" s="74">
        <f>890.8*1.5</f>
        <v>1336.1999999999998</v>
      </c>
      <c r="L724" s="100">
        <f>4006.1*1.5</f>
        <v>6009.15</v>
      </c>
      <c r="M724" s="74">
        <f>890.8*1.5</f>
        <v>1336.1999999999998</v>
      </c>
      <c r="N724" s="100">
        <f>4006.1*1.6</f>
        <v>6409.76</v>
      </c>
      <c r="O724" s="74">
        <f>890.8*1.5</f>
        <v>1336.1999999999998</v>
      </c>
      <c r="P724" s="70">
        <f t="shared" si="315"/>
        <v>39.30600000000004</v>
      </c>
      <c r="Q724" s="70">
        <f t="shared" si="312"/>
        <v>100.99087575508081</v>
      </c>
      <c r="R724" s="71" t="e">
        <f>#REF!-F724</f>
        <v>#REF!</v>
      </c>
      <c r="S724" s="71" t="e">
        <f>#REF!/F724*100</f>
        <v>#REF!</v>
      </c>
      <c r="T724" s="70" t="e">
        <f>L724-#REF!</f>
        <v>#REF!</v>
      </c>
      <c r="U724" s="70" t="e">
        <f>+L724/#REF!*100</f>
        <v>#REF!</v>
      </c>
      <c r="V724" s="70">
        <f t="shared" si="308"/>
        <v>400.61000000000058</v>
      </c>
      <c r="W724" s="70">
        <f t="shared" si="309"/>
        <v>106.66666666666669</v>
      </c>
      <c r="X724" s="113"/>
    </row>
    <row r="725" spans="1:24" outlineLevel="1">
      <c r="A725" s="60"/>
      <c r="B725" s="101" t="s">
        <v>79</v>
      </c>
      <c r="C725" s="73">
        <v>2211</v>
      </c>
      <c r="D725" s="99">
        <v>13.89</v>
      </c>
      <c r="E725" s="74"/>
      <c r="F725" s="100">
        <v>40</v>
      </c>
      <c r="G725" s="74"/>
      <c r="H725" s="100">
        <v>40</v>
      </c>
      <c r="I725" s="74"/>
      <c r="J725" s="100">
        <v>40</v>
      </c>
      <c r="K725" s="74"/>
      <c r="L725" s="100"/>
      <c r="M725" s="74"/>
      <c r="N725" s="100"/>
      <c r="O725" s="74"/>
      <c r="P725" s="70">
        <f t="shared" si="315"/>
        <v>26.11</v>
      </c>
      <c r="Q725" s="70">
        <f t="shared" si="312"/>
        <v>287.97696184305255</v>
      </c>
      <c r="R725" s="71" t="e">
        <f>#REF!-F725</f>
        <v>#REF!</v>
      </c>
      <c r="S725" s="71" t="e">
        <f>#REF!/F725*100</f>
        <v>#REF!</v>
      </c>
      <c r="T725" s="70" t="e">
        <f>L725-#REF!</f>
        <v>#REF!</v>
      </c>
      <c r="U725" s="70" t="e">
        <f>+L725/#REF!*100</f>
        <v>#REF!</v>
      </c>
      <c r="V725" s="70">
        <f t="shared" si="308"/>
        <v>0</v>
      </c>
      <c r="W725" s="70" t="e">
        <f t="shared" si="309"/>
        <v>#DIV/0!</v>
      </c>
      <c r="X725" s="113"/>
    </row>
    <row r="726" spans="1:24" outlineLevel="1">
      <c r="A726" s="60"/>
      <c r="B726" s="76" t="s">
        <v>80</v>
      </c>
      <c r="C726" s="73">
        <v>2212</v>
      </c>
      <c r="D726" s="99">
        <v>36</v>
      </c>
      <c r="E726" s="74"/>
      <c r="F726" s="100">
        <v>40</v>
      </c>
      <c r="G726" s="74"/>
      <c r="H726" s="100">
        <v>40</v>
      </c>
      <c r="I726" s="74"/>
      <c r="J726" s="100">
        <v>40</v>
      </c>
      <c r="K726" s="74"/>
      <c r="L726" s="100">
        <v>44</v>
      </c>
      <c r="M726" s="74"/>
      <c r="N726" s="100">
        <v>48.4</v>
      </c>
      <c r="O726" s="74"/>
      <c r="P726" s="70">
        <f t="shared" si="315"/>
        <v>4</v>
      </c>
      <c r="Q726" s="70">
        <f t="shared" si="312"/>
        <v>111.11111111111111</v>
      </c>
      <c r="R726" s="71" t="e">
        <f>#REF!-F726</f>
        <v>#REF!</v>
      </c>
      <c r="S726" s="71" t="e">
        <f>#REF!/F726*100</f>
        <v>#REF!</v>
      </c>
      <c r="T726" s="70" t="e">
        <f>L726-#REF!</f>
        <v>#REF!</v>
      </c>
      <c r="U726" s="70" t="e">
        <f>+L726/#REF!*100</f>
        <v>#REF!</v>
      </c>
      <c r="V726" s="70">
        <f t="shared" si="308"/>
        <v>4.3999999999999986</v>
      </c>
      <c r="W726" s="70">
        <f t="shared" si="309"/>
        <v>109.99999999999999</v>
      </c>
      <c r="X726" s="113"/>
    </row>
    <row r="727" spans="1:24" outlineLevel="1">
      <c r="A727" s="60"/>
      <c r="B727" s="72" t="s">
        <v>81</v>
      </c>
      <c r="C727" s="73">
        <v>2213</v>
      </c>
      <c r="D727" s="99"/>
      <c r="E727" s="74"/>
      <c r="F727" s="100"/>
      <c r="G727" s="74"/>
      <c r="H727" s="100"/>
      <c r="I727" s="74"/>
      <c r="J727" s="100"/>
      <c r="K727" s="74"/>
      <c r="L727" s="100"/>
      <c r="M727" s="74"/>
      <c r="N727" s="100"/>
      <c r="O727" s="74"/>
      <c r="P727" s="70">
        <f t="shared" si="315"/>
        <v>0</v>
      </c>
      <c r="Q727" s="70" t="e">
        <f t="shared" si="312"/>
        <v>#DIV/0!</v>
      </c>
      <c r="R727" s="71" t="e">
        <f>#REF!-F727</f>
        <v>#REF!</v>
      </c>
      <c r="S727" s="71" t="e">
        <f>#REF!/F727*100</f>
        <v>#REF!</v>
      </c>
      <c r="T727" s="70" t="e">
        <f>L727-#REF!</f>
        <v>#REF!</v>
      </c>
      <c r="U727" s="70" t="e">
        <f>+L727/#REF!*100</f>
        <v>#REF!</v>
      </c>
      <c r="V727" s="70">
        <f t="shared" si="308"/>
        <v>0</v>
      </c>
      <c r="W727" s="70" t="e">
        <f t="shared" si="309"/>
        <v>#DIV/0!</v>
      </c>
      <c r="X727" s="113"/>
    </row>
    <row r="728" spans="1:24" outlineLevel="1">
      <c r="A728" s="60"/>
      <c r="B728" s="72" t="s">
        <v>82</v>
      </c>
      <c r="C728" s="73">
        <v>2214</v>
      </c>
      <c r="D728" s="99">
        <v>5146.4809999999998</v>
      </c>
      <c r="E728" s="74"/>
      <c r="F728" s="100">
        <v>6519.2</v>
      </c>
      <c r="G728" s="74">
        <v>1382.3</v>
      </c>
      <c r="H728" s="100">
        <v>6414.5</v>
      </c>
      <c r="I728" s="74">
        <v>1382.3</v>
      </c>
      <c r="J728" s="100">
        <v>7500</v>
      </c>
      <c r="K728" s="74">
        <f>1382.3*1.5</f>
        <v>2073.4499999999998</v>
      </c>
      <c r="L728" s="100">
        <v>8500</v>
      </c>
      <c r="M728" s="74">
        <f>1382.3*1.5</f>
        <v>2073.4499999999998</v>
      </c>
      <c r="N728" s="100">
        <v>9800</v>
      </c>
      <c r="O728" s="74">
        <f>1382.3*1.5</f>
        <v>2073.4499999999998</v>
      </c>
      <c r="P728" s="70">
        <f t="shared" si="315"/>
        <v>1372.7190000000001</v>
      </c>
      <c r="Q728" s="70">
        <f t="shared" si="312"/>
        <v>126.67296352595103</v>
      </c>
      <c r="R728" s="71" t="e">
        <f>#REF!-F728</f>
        <v>#REF!</v>
      </c>
      <c r="S728" s="71" t="e">
        <f>#REF!/F728*100</f>
        <v>#REF!</v>
      </c>
      <c r="T728" s="70" t="e">
        <f>L728-#REF!</f>
        <v>#REF!</v>
      </c>
      <c r="U728" s="70" t="e">
        <f>+L728/#REF!*100</f>
        <v>#REF!</v>
      </c>
      <c r="V728" s="70">
        <f t="shared" si="308"/>
        <v>1300</v>
      </c>
      <c r="W728" s="70">
        <f t="shared" si="309"/>
        <v>115.29411764705881</v>
      </c>
      <c r="X728" s="113"/>
    </row>
    <row r="729" spans="1:24" outlineLevel="1">
      <c r="A729" s="60"/>
      <c r="B729" s="83" t="s">
        <v>83</v>
      </c>
      <c r="C729" s="78">
        <v>2215</v>
      </c>
      <c r="D729" s="79">
        <f t="shared" ref="D729:O729" si="353">D730+D731+D732+D733</f>
        <v>4218.9129999999996</v>
      </c>
      <c r="E729" s="79">
        <f t="shared" si="353"/>
        <v>0</v>
      </c>
      <c r="F729" s="79">
        <f t="shared" ref="F729" si="354">F730+F731+F732+F733</f>
        <v>9906.7000000000007</v>
      </c>
      <c r="G729" s="79">
        <f t="shared" si="353"/>
        <v>0</v>
      </c>
      <c r="H729" s="79">
        <f t="shared" si="353"/>
        <v>9478.2000000000007</v>
      </c>
      <c r="I729" s="79">
        <f t="shared" si="353"/>
        <v>0</v>
      </c>
      <c r="J729" s="79">
        <f t="shared" si="353"/>
        <v>9906.7000000000007</v>
      </c>
      <c r="K729" s="79">
        <f t="shared" ref="K729:M729" si="355">K730+K731+K732+K733</f>
        <v>0</v>
      </c>
      <c r="L729" s="79">
        <f t="shared" si="353"/>
        <v>10351.200000000001</v>
      </c>
      <c r="M729" s="79">
        <f t="shared" si="355"/>
        <v>0</v>
      </c>
      <c r="N729" s="79">
        <f t="shared" si="353"/>
        <v>11386.3</v>
      </c>
      <c r="O729" s="79">
        <f t="shared" si="353"/>
        <v>0</v>
      </c>
      <c r="P729" s="70">
        <f t="shared" si="315"/>
        <v>5687.7870000000012</v>
      </c>
      <c r="Q729" s="70">
        <f t="shared" si="312"/>
        <v>234.81640887119508</v>
      </c>
      <c r="R729" s="71" t="e">
        <f>#REF!-F729</f>
        <v>#REF!</v>
      </c>
      <c r="S729" s="71" t="e">
        <f>#REF!/F729*100</f>
        <v>#REF!</v>
      </c>
      <c r="T729" s="70" t="e">
        <f>L729-#REF!</f>
        <v>#REF!</v>
      </c>
      <c r="U729" s="70" t="e">
        <f>+L729/#REF!*100</f>
        <v>#REF!</v>
      </c>
      <c r="V729" s="70">
        <f t="shared" si="308"/>
        <v>1035.0999999999985</v>
      </c>
      <c r="W729" s="70">
        <f t="shared" si="309"/>
        <v>109.99980678568666</v>
      </c>
      <c r="X729" s="113"/>
    </row>
    <row r="730" spans="1:24" outlineLevel="1">
      <c r="A730" s="60"/>
      <c r="B730" s="80" t="s">
        <v>119</v>
      </c>
      <c r="C730" s="73">
        <v>22151</v>
      </c>
      <c r="D730" s="99"/>
      <c r="E730" s="74"/>
      <c r="F730" s="74"/>
      <c r="G730" s="74"/>
      <c r="H730" s="74"/>
      <c r="I730" s="74"/>
      <c r="J730" s="74"/>
      <c r="K730" s="74"/>
      <c r="L730" s="74">
        <v>130</v>
      </c>
      <c r="M730" s="74"/>
      <c r="N730" s="74">
        <v>143</v>
      </c>
      <c r="O730" s="74"/>
      <c r="P730" s="70">
        <f t="shared" si="315"/>
        <v>0</v>
      </c>
      <c r="Q730" s="70" t="e">
        <f t="shared" si="312"/>
        <v>#DIV/0!</v>
      </c>
      <c r="R730" s="71" t="e">
        <f>#REF!-F730</f>
        <v>#REF!</v>
      </c>
      <c r="S730" s="71" t="e">
        <f>#REF!/F730*100</f>
        <v>#REF!</v>
      </c>
      <c r="T730" s="70" t="e">
        <f>L730-#REF!</f>
        <v>#REF!</v>
      </c>
      <c r="U730" s="70" t="e">
        <f>+L730/#REF!*100</f>
        <v>#REF!</v>
      </c>
      <c r="V730" s="70">
        <f t="shared" si="308"/>
        <v>13</v>
      </c>
      <c r="W730" s="70">
        <f t="shared" si="309"/>
        <v>110.00000000000001</v>
      </c>
      <c r="X730" s="113"/>
    </row>
    <row r="731" spans="1:24" outlineLevel="1">
      <c r="A731" s="60"/>
      <c r="B731" s="80" t="s">
        <v>120</v>
      </c>
      <c r="C731" s="73">
        <v>22152</v>
      </c>
      <c r="D731" s="99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0">
        <f t="shared" si="315"/>
        <v>0</v>
      </c>
      <c r="Q731" s="70" t="e">
        <f t="shared" si="312"/>
        <v>#DIV/0!</v>
      </c>
      <c r="R731" s="71" t="e">
        <f>#REF!-F731</f>
        <v>#REF!</v>
      </c>
      <c r="S731" s="71" t="e">
        <f>#REF!/F731*100</f>
        <v>#REF!</v>
      </c>
      <c r="T731" s="70" t="e">
        <f>L731-#REF!</f>
        <v>#REF!</v>
      </c>
      <c r="U731" s="70" t="e">
        <f>+L731/#REF!*100</f>
        <v>#REF!</v>
      </c>
      <c r="V731" s="70">
        <f t="shared" si="308"/>
        <v>0</v>
      </c>
      <c r="W731" s="70" t="e">
        <f t="shared" si="309"/>
        <v>#DIV/0!</v>
      </c>
      <c r="X731" s="113"/>
    </row>
    <row r="732" spans="1:24" outlineLevel="1">
      <c r="A732" s="60"/>
      <c r="B732" s="80" t="s">
        <v>86</v>
      </c>
      <c r="C732" s="73">
        <v>22153</v>
      </c>
      <c r="D732" s="99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0">
        <f t="shared" si="315"/>
        <v>0</v>
      </c>
      <c r="Q732" s="70" t="e">
        <f t="shared" si="312"/>
        <v>#DIV/0!</v>
      </c>
      <c r="R732" s="71" t="e">
        <f>#REF!-F732</f>
        <v>#REF!</v>
      </c>
      <c r="S732" s="71" t="e">
        <f>#REF!/F732*100</f>
        <v>#REF!</v>
      </c>
      <c r="T732" s="70" t="e">
        <f>L732-#REF!</f>
        <v>#REF!</v>
      </c>
      <c r="U732" s="70" t="e">
        <f>+L732/#REF!*100</f>
        <v>#REF!</v>
      </c>
      <c r="V732" s="70">
        <f t="shared" si="308"/>
        <v>0</v>
      </c>
      <c r="W732" s="70" t="e">
        <f t="shared" si="309"/>
        <v>#DIV/0!</v>
      </c>
      <c r="X732" s="113"/>
    </row>
    <row r="733" spans="1:24" outlineLevel="1">
      <c r="A733" s="60"/>
      <c r="B733" s="80" t="s">
        <v>121</v>
      </c>
      <c r="C733" s="73">
        <v>22154</v>
      </c>
      <c r="D733" s="99">
        <v>4218.9129999999996</v>
      </c>
      <c r="E733" s="74"/>
      <c r="F733" s="74">
        <v>9906.7000000000007</v>
      </c>
      <c r="G733" s="74"/>
      <c r="H733" s="74">
        <v>9478.2000000000007</v>
      </c>
      <c r="I733" s="74"/>
      <c r="J733" s="74">
        <v>9906.7000000000007</v>
      </c>
      <c r="K733" s="74"/>
      <c r="L733" s="74">
        <v>10221.200000000001</v>
      </c>
      <c r="M733" s="74"/>
      <c r="N733" s="74">
        <v>11243.3</v>
      </c>
      <c r="O733" s="74"/>
      <c r="P733" s="70">
        <f t="shared" si="315"/>
        <v>5687.7870000000012</v>
      </c>
      <c r="Q733" s="70">
        <f t="shared" si="312"/>
        <v>234.81640887119508</v>
      </c>
      <c r="R733" s="71" t="e">
        <f>#REF!-F733</f>
        <v>#REF!</v>
      </c>
      <c r="S733" s="71" t="e">
        <f>#REF!/F733*100</f>
        <v>#REF!</v>
      </c>
      <c r="T733" s="70" t="e">
        <f>L733-#REF!</f>
        <v>#REF!</v>
      </c>
      <c r="U733" s="70" t="e">
        <f>+L733/#REF!*100</f>
        <v>#REF!</v>
      </c>
      <c r="V733" s="70">
        <f t="shared" si="308"/>
        <v>1022.0999999999985</v>
      </c>
      <c r="W733" s="70">
        <f t="shared" si="309"/>
        <v>109.99980432825889</v>
      </c>
      <c r="X733" s="113"/>
    </row>
    <row r="734" spans="1:24" outlineLevel="1">
      <c r="A734" s="60"/>
      <c r="B734" s="76" t="s">
        <v>88</v>
      </c>
      <c r="C734" s="73">
        <v>2217</v>
      </c>
      <c r="D734" s="99"/>
      <c r="E734" s="74"/>
      <c r="F734" s="100"/>
      <c r="G734" s="74"/>
      <c r="H734" s="100"/>
      <c r="I734" s="74"/>
      <c r="J734" s="100"/>
      <c r="K734" s="74"/>
      <c r="L734" s="100"/>
      <c r="M734" s="74"/>
      <c r="N734" s="100"/>
      <c r="O734" s="74"/>
      <c r="P734" s="70">
        <f t="shared" si="315"/>
        <v>0</v>
      </c>
      <c r="Q734" s="70" t="e">
        <f t="shared" si="312"/>
        <v>#DIV/0!</v>
      </c>
      <c r="R734" s="71" t="e">
        <f>#REF!-F734</f>
        <v>#REF!</v>
      </c>
      <c r="S734" s="71" t="e">
        <f>#REF!/F734*100</f>
        <v>#REF!</v>
      </c>
      <c r="T734" s="70" t="e">
        <f>L734-#REF!</f>
        <v>#REF!</v>
      </c>
      <c r="U734" s="70" t="e">
        <f>+L734/#REF!*100</f>
        <v>#REF!</v>
      </c>
      <c r="V734" s="70">
        <f t="shared" si="308"/>
        <v>0</v>
      </c>
      <c r="W734" s="70" t="e">
        <f t="shared" si="309"/>
        <v>#DIV/0!</v>
      </c>
      <c r="X734" s="113"/>
    </row>
    <row r="735" spans="1:24" outlineLevel="1">
      <c r="A735" s="60"/>
      <c r="B735" s="72" t="s">
        <v>89</v>
      </c>
      <c r="C735" s="73">
        <v>2218</v>
      </c>
      <c r="D735" s="99"/>
      <c r="E735" s="74"/>
      <c r="F735" s="100"/>
      <c r="G735" s="74"/>
      <c r="H735" s="100"/>
      <c r="I735" s="74"/>
      <c r="J735" s="100"/>
      <c r="K735" s="74"/>
      <c r="L735" s="100"/>
      <c r="M735" s="74"/>
      <c r="N735" s="100"/>
      <c r="O735" s="74"/>
      <c r="P735" s="70">
        <f t="shared" si="315"/>
        <v>0</v>
      </c>
      <c r="Q735" s="70" t="e">
        <f t="shared" si="312"/>
        <v>#DIV/0!</v>
      </c>
      <c r="R735" s="71" t="e">
        <f>#REF!-F735</f>
        <v>#REF!</v>
      </c>
      <c r="S735" s="71" t="e">
        <f>#REF!/F735*100</f>
        <v>#REF!</v>
      </c>
      <c r="T735" s="70" t="e">
        <f>L735-#REF!</f>
        <v>#REF!</v>
      </c>
      <c r="U735" s="70" t="e">
        <f>+L735/#REF!*100</f>
        <v>#REF!</v>
      </c>
      <c r="V735" s="70">
        <f t="shared" si="308"/>
        <v>0</v>
      </c>
      <c r="W735" s="70" t="e">
        <f t="shared" si="309"/>
        <v>#DIV/0!</v>
      </c>
      <c r="X735" s="113"/>
    </row>
    <row r="736" spans="1:24" outlineLevel="1">
      <c r="A736" s="60"/>
      <c r="B736" s="72" t="s">
        <v>122</v>
      </c>
      <c r="C736" s="73">
        <v>2221</v>
      </c>
      <c r="D736" s="99">
        <v>8846.7999999999993</v>
      </c>
      <c r="E736" s="74"/>
      <c r="F736" s="100">
        <v>3437.5</v>
      </c>
      <c r="G736" s="74"/>
      <c r="H736" s="100">
        <v>3427.6</v>
      </c>
      <c r="I736" s="74"/>
      <c r="J736" s="100">
        <v>6870</v>
      </c>
      <c r="K736" s="74"/>
      <c r="L736" s="100">
        <v>14781.3</v>
      </c>
      <c r="M736" s="74"/>
      <c r="N736" s="100">
        <v>16259.4</v>
      </c>
      <c r="O736" s="74"/>
      <c r="P736" s="70">
        <f t="shared" si="315"/>
        <v>-5409.2999999999993</v>
      </c>
      <c r="Q736" s="70">
        <f t="shared" si="312"/>
        <v>38.855857485192388</v>
      </c>
      <c r="R736" s="71" t="e">
        <f>#REF!-F736</f>
        <v>#REF!</v>
      </c>
      <c r="S736" s="71" t="e">
        <f>#REF!/F736*100</f>
        <v>#REF!</v>
      </c>
      <c r="T736" s="70" t="e">
        <f>L736-#REF!</f>
        <v>#REF!</v>
      </c>
      <c r="U736" s="70" t="e">
        <f>+L736/#REF!*100</f>
        <v>#REF!</v>
      </c>
      <c r="V736" s="70">
        <f t="shared" si="308"/>
        <v>1478.1000000000004</v>
      </c>
      <c r="W736" s="70">
        <f t="shared" si="309"/>
        <v>109.99979704085567</v>
      </c>
      <c r="X736" s="113"/>
    </row>
    <row r="737" spans="1:24" ht="25.5" outlineLevel="1">
      <c r="A737" s="60"/>
      <c r="B737" s="81" t="s">
        <v>91</v>
      </c>
      <c r="C737" s="73">
        <v>2222</v>
      </c>
      <c r="D737" s="99">
        <v>20266.623</v>
      </c>
      <c r="E737" s="99"/>
      <c r="F737" s="100">
        <v>22285.1</v>
      </c>
      <c r="G737" s="74"/>
      <c r="H737" s="100"/>
      <c r="I737" s="74"/>
      <c r="J737" s="100">
        <v>22285.1</v>
      </c>
      <c r="K737" s="74"/>
      <c r="L737" s="100">
        <v>25173.599999999999</v>
      </c>
      <c r="M737" s="74"/>
      <c r="N737" s="100">
        <v>27691</v>
      </c>
      <c r="O737" s="74"/>
      <c r="P737" s="70">
        <f t="shared" si="315"/>
        <v>2018.476999999999</v>
      </c>
      <c r="Q737" s="70">
        <f t="shared" si="312"/>
        <v>109.95961191955857</v>
      </c>
      <c r="R737" s="71" t="e">
        <f>#REF!-F737</f>
        <v>#REF!</v>
      </c>
      <c r="S737" s="71" t="e">
        <f>#REF!/F737*100</f>
        <v>#REF!</v>
      </c>
      <c r="T737" s="70" t="e">
        <f>L737-#REF!</f>
        <v>#REF!</v>
      </c>
      <c r="U737" s="70" t="e">
        <f>+L737/#REF!*100</f>
        <v>#REF!</v>
      </c>
      <c r="V737" s="70">
        <f t="shared" si="308"/>
        <v>2517.4000000000015</v>
      </c>
      <c r="W737" s="70">
        <f t="shared" si="309"/>
        <v>110.00015889662187</v>
      </c>
      <c r="X737" s="113"/>
    </row>
    <row r="738" spans="1:24" outlineLevel="1">
      <c r="A738" s="60"/>
      <c r="B738" s="81" t="s">
        <v>92</v>
      </c>
      <c r="C738" s="73">
        <v>2223</v>
      </c>
      <c r="D738" s="99">
        <v>302.10000000000002</v>
      </c>
      <c r="E738" s="74"/>
      <c r="F738" s="100">
        <v>315</v>
      </c>
      <c r="G738" s="74"/>
      <c r="H738" s="100">
        <v>315</v>
      </c>
      <c r="I738" s="74"/>
      <c r="J738" s="100">
        <v>315</v>
      </c>
      <c r="K738" s="74"/>
      <c r="L738" s="100">
        <v>346.5</v>
      </c>
      <c r="M738" s="74"/>
      <c r="N738" s="100">
        <v>381.2</v>
      </c>
      <c r="O738" s="74"/>
      <c r="P738" s="70">
        <f t="shared" si="315"/>
        <v>12.899999999999977</v>
      </c>
      <c r="Q738" s="70">
        <f t="shared" si="312"/>
        <v>104.27010923535252</v>
      </c>
      <c r="R738" s="71" t="e">
        <f>#REF!-F738</f>
        <v>#REF!</v>
      </c>
      <c r="S738" s="71" t="e">
        <f>#REF!/F738*100</f>
        <v>#REF!</v>
      </c>
      <c r="T738" s="70" t="e">
        <f>L738-#REF!</f>
        <v>#REF!</v>
      </c>
      <c r="U738" s="70" t="e">
        <f>+L738/#REF!*100</f>
        <v>#REF!</v>
      </c>
      <c r="V738" s="70">
        <f t="shared" si="308"/>
        <v>34.699999999999989</v>
      </c>
      <c r="W738" s="70">
        <f t="shared" si="309"/>
        <v>110.01443001443</v>
      </c>
      <c r="X738" s="113"/>
    </row>
    <row r="739" spans="1:24" outlineLevel="1">
      <c r="A739" s="60"/>
      <c r="B739" s="81" t="s">
        <v>128</v>
      </c>
      <c r="C739" s="73">
        <v>2224</v>
      </c>
      <c r="D739" s="99">
        <v>41.28</v>
      </c>
      <c r="E739" s="74"/>
      <c r="F739" s="74">
        <v>49.5</v>
      </c>
      <c r="G739" s="74"/>
      <c r="H739" s="74">
        <v>49.5</v>
      </c>
      <c r="I739" s="74"/>
      <c r="J739" s="74">
        <v>49.5</v>
      </c>
      <c r="K739" s="74"/>
      <c r="L739" s="74">
        <v>54.5</v>
      </c>
      <c r="M739" s="74"/>
      <c r="N739" s="74">
        <v>59.9</v>
      </c>
      <c r="O739" s="74"/>
      <c r="P739" s="70">
        <f t="shared" si="315"/>
        <v>8.2199999999999989</v>
      </c>
      <c r="Q739" s="70">
        <f t="shared" si="312"/>
        <v>119.91279069767442</v>
      </c>
      <c r="R739" s="71" t="e">
        <f>#REF!-F739</f>
        <v>#REF!</v>
      </c>
      <c r="S739" s="71" t="e">
        <f>#REF!/F739*100</f>
        <v>#REF!</v>
      </c>
      <c r="T739" s="70" t="e">
        <f>L739-#REF!</f>
        <v>#REF!</v>
      </c>
      <c r="U739" s="70" t="e">
        <f>+L739/#REF!*100</f>
        <v>#REF!</v>
      </c>
      <c r="V739" s="70">
        <f t="shared" si="308"/>
        <v>5.3999999999999986</v>
      </c>
      <c r="W739" s="70">
        <f t="shared" si="309"/>
        <v>109.90825688073393</v>
      </c>
      <c r="X739" s="113"/>
    </row>
    <row r="740" spans="1:24" outlineLevel="1">
      <c r="A740" s="60"/>
      <c r="B740" s="81" t="s">
        <v>123</v>
      </c>
      <c r="C740" s="73">
        <v>2225</v>
      </c>
      <c r="D740" s="99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0">
        <f t="shared" si="315"/>
        <v>0</v>
      </c>
      <c r="Q740" s="70" t="e">
        <f t="shared" si="312"/>
        <v>#DIV/0!</v>
      </c>
      <c r="R740" s="71" t="e">
        <f>#REF!-F740</f>
        <v>#REF!</v>
      </c>
      <c r="S740" s="71" t="e">
        <f>#REF!/F740*100</f>
        <v>#REF!</v>
      </c>
      <c r="T740" s="70" t="e">
        <f>L740-#REF!</f>
        <v>#REF!</v>
      </c>
      <c r="U740" s="70" t="e">
        <f>+L740/#REF!*100</f>
        <v>#REF!</v>
      </c>
      <c r="V740" s="70">
        <f t="shared" si="308"/>
        <v>0</v>
      </c>
      <c r="W740" s="70" t="e">
        <f t="shared" si="309"/>
        <v>#DIV/0!</v>
      </c>
      <c r="X740" s="113"/>
    </row>
    <row r="741" spans="1:24" s="112" customFormat="1" outlineLevel="1">
      <c r="A741" s="60"/>
      <c r="B741" s="110" t="s">
        <v>124</v>
      </c>
      <c r="C741" s="78">
        <v>2231</v>
      </c>
      <c r="D741" s="79">
        <f>D743+D742+D744+D745</f>
        <v>10475.210000000001</v>
      </c>
      <c r="E741" s="67"/>
      <c r="F741" s="98">
        <f>F742+F743+F744+F745</f>
        <v>12000</v>
      </c>
      <c r="G741" s="67"/>
      <c r="H741" s="98">
        <f>H742+H743+H744+H745</f>
        <v>12000</v>
      </c>
      <c r="I741" s="67"/>
      <c r="J741" s="98">
        <f>J742+J743+J744+J745</f>
        <v>16000</v>
      </c>
      <c r="K741" s="67"/>
      <c r="L741" s="98">
        <f>L742+L743+L744+L745</f>
        <v>17200</v>
      </c>
      <c r="M741" s="67"/>
      <c r="N741" s="98">
        <f>N742+N743+N744+N745</f>
        <v>17310</v>
      </c>
      <c r="O741" s="67"/>
      <c r="P741" s="111">
        <f t="shared" si="315"/>
        <v>1524.7899999999991</v>
      </c>
      <c r="Q741" s="111">
        <f t="shared" si="312"/>
        <v>114.55617596210482</v>
      </c>
      <c r="R741" s="98" t="e">
        <f>#REF!-F741</f>
        <v>#REF!</v>
      </c>
      <c r="S741" s="98" t="e">
        <f>#REF!/F741*100</f>
        <v>#REF!</v>
      </c>
      <c r="T741" s="111" t="e">
        <f>L741-#REF!</f>
        <v>#REF!</v>
      </c>
      <c r="U741" s="111" t="e">
        <f>+L741/#REF!*100</f>
        <v>#REF!</v>
      </c>
      <c r="V741" s="111">
        <f t="shared" si="308"/>
        <v>110</v>
      </c>
      <c r="W741" s="111">
        <f t="shared" si="309"/>
        <v>100.63953488372093</v>
      </c>
      <c r="X741" s="117"/>
    </row>
    <row r="742" spans="1:24" outlineLevel="1">
      <c r="A742" s="60"/>
      <c r="B742" s="81" t="s">
        <v>96</v>
      </c>
      <c r="C742" s="73">
        <v>22311100</v>
      </c>
      <c r="D742" s="99">
        <v>914.53</v>
      </c>
      <c r="E742" s="74"/>
      <c r="F742" s="74">
        <v>1000</v>
      </c>
      <c r="G742" s="74"/>
      <c r="H742" s="74">
        <v>1000</v>
      </c>
      <c r="I742" s="74"/>
      <c r="J742" s="74">
        <v>1000</v>
      </c>
      <c r="K742" s="74"/>
      <c r="L742" s="74">
        <v>1100</v>
      </c>
      <c r="M742" s="74"/>
      <c r="N742" s="74">
        <v>1210</v>
      </c>
      <c r="O742" s="74"/>
      <c r="P742" s="70">
        <f t="shared" si="315"/>
        <v>85.470000000000027</v>
      </c>
      <c r="Q742" s="70">
        <f t="shared" si="312"/>
        <v>109.34578417329119</v>
      </c>
      <c r="R742" s="71" t="e">
        <f>#REF!-F742</f>
        <v>#REF!</v>
      </c>
      <c r="S742" s="71" t="e">
        <f>#REF!/F742*100</f>
        <v>#REF!</v>
      </c>
      <c r="T742" s="70" t="e">
        <f>L742-#REF!</f>
        <v>#REF!</v>
      </c>
      <c r="U742" s="70" t="e">
        <f>+L742/#REF!*100</f>
        <v>#REF!</v>
      </c>
      <c r="V742" s="70">
        <f t="shared" si="308"/>
        <v>110</v>
      </c>
      <c r="W742" s="70">
        <f t="shared" si="309"/>
        <v>110.00000000000001</v>
      </c>
      <c r="X742" s="113"/>
    </row>
    <row r="743" spans="1:24" outlineLevel="1">
      <c r="A743" s="60"/>
      <c r="B743" s="81" t="s">
        <v>97</v>
      </c>
      <c r="C743" s="73">
        <v>22311200</v>
      </c>
      <c r="D743" s="99">
        <v>9560.68</v>
      </c>
      <c r="E743" s="74"/>
      <c r="F743" s="100">
        <v>11000</v>
      </c>
      <c r="G743" s="74"/>
      <c r="H743" s="100">
        <v>11000</v>
      </c>
      <c r="I743" s="74"/>
      <c r="J743" s="100">
        <v>15000</v>
      </c>
      <c r="K743" s="74"/>
      <c r="L743" s="100">
        <v>16100</v>
      </c>
      <c r="M743" s="74"/>
      <c r="N743" s="100">
        <v>16100</v>
      </c>
      <c r="O743" s="74"/>
      <c r="P743" s="70">
        <f t="shared" si="315"/>
        <v>1439.3199999999997</v>
      </c>
      <c r="Q743" s="70">
        <f t="shared" si="312"/>
        <v>115.05457770786178</v>
      </c>
      <c r="R743" s="71" t="e">
        <f>#REF!-F743</f>
        <v>#REF!</v>
      </c>
      <c r="S743" s="71" t="e">
        <f>#REF!/F743*100</f>
        <v>#REF!</v>
      </c>
      <c r="T743" s="70" t="e">
        <f>L743-#REF!</f>
        <v>#REF!</v>
      </c>
      <c r="U743" s="70" t="e">
        <f>+L743/#REF!*100</f>
        <v>#REF!</v>
      </c>
      <c r="V743" s="70">
        <f t="shared" si="308"/>
        <v>0</v>
      </c>
      <c r="W743" s="70">
        <f t="shared" si="309"/>
        <v>100</v>
      </c>
      <c r="X743" s="113"/>
    </row>
    <row r="744" spans="1:24" ht="25.5" hidden="1" outlineLevel="1">
      <c r="A744" s="60"/>
      <c r="B744" s="81" t="s">
        <v>98</v>
      </c>
      <c r="C744" s="73">
        <v>22311300</v>
      </c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0">
        <f t="shared" si="315"/>
        <v>0</v>
      </c>
      <c r="Q744" s="70" t="e">
        <f t="shared" si="312"/>
        <v>#DIV/0!</v>
      </c>
      <c r="R744" s="71" t="e">
        <f>#REF!-F744</f>
        <v>#REF!</v>
      </c>
      <c r="S744" s="71" t="e">
        <f>#REF!/F744*100</f>
        <v>#REF!</v>
      </c>
      <c r="T744" s="70" t="e">
        <f>L744-#REF!</f>
        <v>#REF!</v>
      </c>
      <c r="U744" s="70" t="e">
        <f>+L744/#REF!*100</f>
        <v>#REF!</v>
      </c>
      <c r="V744" s="70">
        <f t="shared" si="308"/>
        <v>0</v>
      </c>
      <c r="W744" s="70" t="e">
        <f t="shared" si="309"/>
        <v>#DIV/0!</v>
      </c>
      <c r="X744" s="113"/>
    </row>
    <row r="745" spans="1:24" hidden="1" outlineLevel="1">
      <c r="A745" s="60"/>
      <c r="B745" s="81" t="s">
        <v>99</v>
      </c>
      <c r="C745" s="73">
        <v>22311400</v>
      </c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0">
        <f t="shared" si="315"/>
        <v>0</v>
      </c>
      <c r="Q745" s="70" t="e">
        <f t="shared" si="312"/>
        <v>#DIV/0!</v>
      </c>
      <c r="R745" s="71" t="e">
        <f>#REF!-F745</f>
        <v>#REF!</v>
      </c>
      <c r="S745" s="71" t="e">
        <f>#REF!/F745*100</f>
        <v>#REF!</v>
      </c>
      <c r="T745" s="70" t="e">
        <f>L745-#REF!</f>
        <v>#REF!</v>
      </c>
      <c r="U745" s="70" t="e">
        <f>+L745/#REF!*100</f>
        <v>#REF!</v>
      </c>
      <c r="V745" s="70">
        <f t="shared" si="308"/>
        <v>0</v>
      </c>
      <c r="W745" s="70" t="e">
        <f t="shared" si="309"/>
        <v>#DIV/0!</v>
      </c>
      <c r="X745" s="113"/>
    </row>
    <row r="746" spans="1:24" ht="13.5" hidden="1" customHeight="1" outlineLevel="1">
      <c r="A746" s="60"/>
      <c r="B746" s="81" t="s">
        <v>100</v>
      </c>
      <c r="C746" s="73">
        <v>2235</v>
      </c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0">
        <f t="shared" si="315"/>
        <v>0</v>
      </c>
      <c r="Q746" s="70" t="e">
        <f t="shared" si="312"/>
        <v>#DIV/0!</v>
      </c>
      <c r="R746" s="71" t="e">
        <f>#REF!-F746</f>
        <v>#REF!</v>
      </c>
      <c r="S746" s="71" t="e">
        <f>#REF!/F746*100</f>
        <v>#REF!</v>
      </c>
      <c r="T746" s="70" t="e">
        <f>L746-#REF!</f>
        <v>#REF!</v>
      </c>
      <c r="U746" s="70" t="e">
        <f>+L746/#REF!*100</f>
        <v>#REF!</v>
      </c>
      <c r="V746" s="70">
        <f t="shared" si="308"/>
        <v>0</v>
      </c>
      <c r="W746" s="70" t="e">
        <f t="shared" si="309"/>
        <v>#DIV/0!</v>
      </c>
      <c r="X746" s="113"/>
    </row>
    <row r="747" spans="1:24" ht="13.5" hidden="1" customHeight="1" outlineLevel="1">
      <c r="A747" s="60"/>
      <c r="B747" s="72" t="s">
        <v>101</v>
      </c>
      <c r="C747" s="73">
        <v>2511</v>
      </c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0">
        <f t="shared" si="315"/>
        <v>0</v>
      </c>
      <c r="Q747" s="70" t="e">
        <f t="shared" si="312"/>
        <v>#DIV/0!</v>
      </c>
      <c r="R747" s="71" t="e">
        <f>#REF!-F747</f>
        <v>#REF!</v>
      </c>
      <c r="S747" s="71" t="e">
        <f>#REF!/F747*100</f>
        <v>#REF!</v>
      </c>
      <c r="T747" s="70" t="e">
        <f>L747-#REF!</f>
        <v>#REF!</v>
      </c>
      <c r="U747" s="70" t="e">
        <f>+L747/#REF!*100</f>
        <v>#REF!</v>
      </c>
      <c r="V747" s="70">
        <f t="shared" si="308"/>
        <v>0</v>
      </c>
      <c r="W747" s="70" t="e">
        <f t="shared" si="309"/>
        <v>#DIV/0!</v>
      </c>
      <c r="X747" s="113"/>
    </row>
    <row r="748" spans="1:24" ht="13.5" hidden="1" customHeight="1" outlineLevel="1">
      <c r="A748" s="60"/>
      <c r="B748" s="72" t="s">
        <v>102</v>
      </c>
      <c r="C748" s="73">
        <v>2512</v>
      </c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0">
        <f t="shared" si="315"/>
        <v>0</v>
      </c>
      <c r="Q748" s="70" t="e">
        <f t="shared" si="312"/>
        <v>#DIV/0!</v>
      </c>
      <c r="R748" s="71" t="e">
        <f>#REF!-F748</f>
        <v>#REF!</v>
      </c>
      <c r="S748" s="71" t="e">
        <f>#REF!/F748*100</f>
        <v>#REF!</v>
      </c>
      <c r="T748" s="70" t="e">
        <f>L748-#REF!</f>
        <v>#REF!</v>
      </c>
      <c r="U748" s="70" t="e">
        <f>+L748/#REF!*100</f>
        <v>#REF!</v>
      </c>
      <c r="V748" s="70">
        <f t="shared" si="308"/>
        <v>0</v>
      </c>
      <c r="W748" s="70" t="e">
        <f t="shared" si="309"/>
        <v>#DIV/0!</v>
      </c>
      <c r="X748" s="113"/>
    </row>
    <row r="749" spans="1:24" ht="13.5" hidden="1" customHeight="1" outlineLevel="1">
      <c r="A749" s="60"/>
      <c r="B749" s="72" t="s">
        <v>129</v>
      </c>
      <c r="C749" s="73">
        <v>2521</v>
      </c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0">
        <f t="shared" si="315"/>
        <v>0</v>
      </c>
      <c r="Q749" s="70" t="e">
        <f t="shared" si="312"/>
        <v>#DIV/0!</v>
      </c>
      <c r="R749" s="71" t="e">
        <f>#REF!-F749</f>
        <v>#REF!</v>
      </c>
      <c r="S749" s="71" t="e">
        <f>#REF!/F749*100</f>
        <v>#REF!</v>
      </c>
      <c r="T749" s="70" t="e">
        <f>L749-#REF!</f>
        <v>#REF!</v>
      </c>
      <c r="U749" s="70" t="e">
        <f>+L749/#REF!*100</f>
        <v>#REF!</v>
      </c>
      <c r="V749" s="70">
        <f t="shared" si="308"/>
        <v>0</v>
      </c>
      <c r="W749" s="70" t="e">
        <f t="shared" si="309"/>
        <v>#DIV/0!</v>
      </c>
      <c r="X749" s="113"/>
    </row>
    <row r="750" spans="1:24" ht="13.5" hidden="1" customHeight="1" outlineLevel="1">
      <c r="A750" s="60"/>
      <c r="B750" s="85" t="s">
        <v>104</v>
      </c>
      <c r="C750" s="73">
        <v>2721</v>
      </c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0">
        <f t="shared" si="315"/>
        <v>0</v>
      </c>
      <c r="Q750" s="70" t="e">
        <f t="shared" si="312"/>
        <v>#DIV/0!</v>
      </c>
      <c r="R750" s="71" t="e">
        <f>#REF!-F750</f>
        <v>#REF!</v>
      </c>
      <c r="S750" s="71" t="e">
        <f>#REF!/F750*100</f>
        <v>#REF!</v>
      </c>
      <c r="T750" s="70" t="e">
        <f>L750-#REF!</f>
        <v>#REF!</v>
      </c>
      <c r="U750" s="70" t="e">
        <f>+L750/#REF!*100</f>
        <v>#REF!</v>
      </c>
      <c r="V750" s="70">
        <f t="shared" si="308"/>
        <v>0</v>
      </c>
      <c r="W750" s="70" t="e">
        <f t="shared" si="309"/>
        <v>#DIV/0!</v>
      </c>
      <c r="X750" s="113"/>
    </row>
    <row r="751" spans="1:24" outlineLevel="1">
      <c r="A751" s="60"/>
      <c r="B751" s="88" t="s">
        <v>109</v>
      </c>
      <c r="C751" s="73"/>
      <c r="D751" s="67">
        <f t="shared" ref="D751:O751" si="356">SUM(D752:D754)</f>
        <v>57610.408000000003</v>
      </c>
      <c r="E751" s="67">
        <f t="shared" si="356"/>
        <v>11955.839</v>
      </c>
      <c r="F751" s="67">
        <f t="shared" ref="F751" si="357">SUM(F752:F754)</f>
        <v>64240</v>
      </c>
      <c r="G751" s="67">
        <f t="shared" si="356"/>
        <v>0</v>
      </c>
      <c r="H751" s="67">
        <f t="shared" si="356"/>
        <v>60837</v>
      </c>
      <c r="I751" s="67">
        <f t="shared" si="356"/>
        <v>0</v>
      </c>
      <c r="J751" s="67">
        <f t="shared" si="356"/>
        <v>72760</v>
      </c>
      <c r="K751" s="67">
        <f t="shared" ref="K751:M751" si="358">SUM(K752:K754)</f>
        <v>0</v>
      </c>
      <c r="L751" s="67">
        <f t="shared" si="356"/>
        <v>75400</v>
      </c>
      <c r="M751" s="67">
        <f t="shared" si="358"/>
        <v>0</v>
      </c>
      <c r="N751" s="67">
        <f t="shared" si="356"/>
        <v>80240</v>
      </c>
      <c r="O751" s="67">
        <f t="shared" si="356"/>
        <v>0</v>
      </c>
      <c r="P751" s="70">
        <f t="shared" si="315"/>
        <v>6629.5919999999969</v>
      </c>
      <c r="Q751" s="70">
        <f t="shared" si="312"/>
        <v>111.50762896870997</v>
      </c>
      <c r="R751" s="71" t="e">
        <f>#REF!-F751</f>
        <v>#REF!</v>
      </c>
      <c r="S751" s="71" t="e">
        <f>#REF!/F751*100</f>
        <v>#REF!</v>
      </c>
      <c r="T751" s="70" t="e">
        <f>L751-#REF!</f>
        <v>#REF!</v>
      </c>
      <c r="U751" s="70" t="e">
        <f>+L751/#REF!*100</f>
        <v>#REF!</v>
      </c>
      <c r="V751" s="70">
        <f t="shared" si="308"/>
        <v>4840</v>
      </c>
      <c r="W751" s="70">
        <f t="shared" si="309"/>
        <v>106.41909814323607</v>
      </c>
      <c r="X751" s="113"/>
    </row>
    <row r="752" spans="1:24" outlineLevel="1">
      <c r="A752" s="60"/>
      <c r="B752" s="72" t="s">
        <v>110</v>
      </c>
      <c r="C752" s="73">
        <v>3111</v>
      </c>
      <c r="D752" s="82">
        <v>40783.099000000002</v>
      </c>
      <c r="E752" s="74">
        <v>11955.839</v>
      </c>
      <c r="F752" s="74">
        <v>47750</v>
      </c>
      <c r="G752" s="74"/>
      <c r="H752" s="74">
        <v>44525.5</v>
      </c>
      <c r="I752" s="74"/>
      <c r="J752" s="74">
        <v>47750</v>
      </c>
      <c r="K752" s="74"/>
      <c r="L752" s="74">
        <v>48400</v>
      </c>
      <c r="M752" s="74"/>
      <c r="N752" s="74">
        <v>53240</v>
      </c>
      <c r="O752" s="74"/>
      <c r="P752" s="70">
        <f t="shared" si="315"/>
        <v>6966.900999999998</v>
      </c>
      <c r="Q752" s="70">
        <f t="shared" si="312"/>
        <v>117.08281413337423</v>
      </c>
      <c r="R752" s="71" t="e">
        <f>#REF!-F752</f>
        <v>#REF!</v>
      </c>
      <c r="S752" s="71" t="e">
        <f>#REF!/F752*100</f>
        <v>#REF!</v>
      </c>
      <c r="T752" s="70" t="e">
        <f>L752-#REF!</f>
        <v>#REF!</v>
      </c>
      <c r="U752" s="70" t="e">
        <f>+L752/#REF!*100</f>
        <v>#REF!</v>
      </c>
      <c r="V752" s="70">
        <f t="shared" si="308"/>
        <v>4840</v>
      </c>
      <c r="W752" s="70">
        <f t="shared" si="309"/>
        <v>110.00000000000001</v>
      </c>
      <c r="X752" s="113"/>
    </row>
    <row r="753" spans="1:24" outlineLevel="1">
      <c r="A753" s="60"/>
      <c r="B753" s="72" t="s">
        <v>111</v>
      </c>
      <c r="C753" s="73">
        <v>3112</v>
      </c>
      <c r="D753" s="82">
        <v>16827.309000000001</v>
      </c>
      <c r="E753" s="74"/>
      <c r="F753" s="100">
        <v>16490</v>
      </c>
      <c r="G753" s="74"/>
      <c r="H753" s="100">
        <v>16311.5</v>
      </c>
      <c r="I753" s="74"/>
      <c r="J753" s="100">
        <v>25010</v>
      </c>
      <c r="K753" s="74"/>
      <c r="L753" s="100">
        <v>27000</v>
      </c>
      <c r="M753" s="74"/>
      <c r="N753" s="100">
        <v>27000</v>
      </c>
      <c r="O753" s="74"/>
      <c r="P753" s="70">
        <f t="shared" si="315"/>
        <v>-337.30900000000111</v>
      </c>
      <c r="Q753" s="70">
        <f t="shared" si="312"/>
        <v>97.995466773683177</v>
      </c>
      <c r="R753" s="71" t="e">
        <f>#REF!-F753</f>
        <v>#REF!</v>
      </c>
      <c r="S753" s="71" t="e">
        <f>#REF!/F753*100</f>
        <v>#REF!</v>
      </c>
      <c r="T753" s="70" t="e">
        <f>L753-#REF!</f>
        <v>#REF!</v>
      </c>
      <c r="U753" s="70" t="e">
        <f>+L753/#REF!*100</f>
        <v>#REF!</v>
      </c>
      <c r="V753" s="70">
        <f t="shared" si="308"/>
        <v>0</v>
      </c>
      <c r="W753" s="70">
        <f t="shared" si="309"/>
        <v>100</v>
      </c>
      <c r="X753" s="113"/>
    </row>
    <row r="754" spans="1:24" outlineLevel="1">
      <c r="A754" s="60"/>
      <c r="B754" s="72" t="s">
        <v>112</v>
      </c>
      <c r="C754" s="73">
        <v>3113</v>
      </c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0">
        <f t="shared" si="315"/>
        <v>0</v>
      </c>
      <c r="Q754" s="70" t="e">
        <f t="shared" si="312"/>
        <v>#DIV/0!</v>
      </c>
      <c r="R754" s="71" t="e">
        <f>#REF!-F754</f>
        <v>#REF!</v>
      </c>
      <c r="S754" s="71" t="e">
        <f>#REF!/F754*100</f>
        <v>#REF!</v>
      </c>
      <c r="T754" s="70" t="e">
        <f>L754-#REF!</f>
        <v>#REF!</v>
      </c>
      <c r="U754" s="70" t="e">
        <f>+L754/#REF!*100</f>
        <v>#REF!</v>
      </c>
      <c r="V754" s="70">
        <f t="shared" si="308"/>
        <v>0</v>
      </c>
      <c r="W754" s="70" t="e">
        <f t="shared" si="309"/>
        <v>#DIV/0!</v>
      </c>
      <c r="X754" s="113"/>
    </row>
    <row r="755" spans="1:24" outlineLevel="1">
      <c r="A755" s="60"/>
      <c r="B755" s="107"/>
      <c r="C755" s="97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0">
        <f t="shared" si="315"/>
        <v>0</v>
      </c>
      <c r="Q755" s="70" t="e">
        <f t="shared" si="312"/>
        <v>#DIV/0!</v>
      </c>
      <c r="R755" s="71" t="e">
        <f>#REF!-F755</f>
        <v>#REF!</v>
      </c>
      <c r="S755" s="71" t="e">
        <f>#REF!/F755*100</f>
        <v>#REF!</v>
      </c>
      <c r="T755" s="70" t="e">
        <f>L755-#REF!</f>
        <v>#REF!</v>
      </c>
      <c r="U755" s="70" t="e">
        <f>+L755/#REF!*100</f>
        <v>#REF!</v>
      </c>
      <c r="V755" s="70">
        <f t="shared" si="308"/>
        <v>0</v>
      </c>
      <c r="W755" s="70" t="e">
        <f t="shared" si="309"/>
        <v>#DIV/0!</v>
      </c>
      <c r="X755" s="113"/>
    </row>
    <row r="756" spans="1:24" outlineLevel="1">
      <c r="A756" s="60">
        <v>15</v>
      </c>
      <c r="B756" s="106" t="s">
        <v>153</v>
      </c>
      <c r="C756" s="97" t="s">
        <v>152</v>
      </c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70">
        <f t="shared" si="315"/>
        <v>0</v>
      </c>
      <c r="Q756" s="70" t="e">
        <f t="shared" si="312"/>
        <v>#DIV/0!</v>
      </c>
      <c r="R756" s="71" t="e">
        <f>#REF!-F756</f>
        <v>#REF!</v>
      </c>
      <c r="S756" s="71" t="e">
        <f>#REF!/F756*100</f>
        <v>#REF!</v>
      </c>
      <c r="T756" s="70" t="e">
        <f>L756-#REF!</f>
        <v>#REF!</v>
      </c>
      <c r="U756" s="70" t="e">
        <f>+L756/#REF!*100</f>
        <v>#REF!</v>
      </c>
      <c r="V756" s="70">
        <f t="shared" si="308"/>
        <v>0</v>
      </c>
      <c r="W756" s="70" t="e">
        <f t="shared" si="309"/>
        <v>#DIV/0!</v>
      </c>
      <c r="X756" s="113"/>
    </row>
    <row r="757" spans="1:24" outlineLevel="1">
      <c r="A757" s="60"/>
      <c r="B757" s="107" t="s">
        <v>117</v>
      </c>
      <c r="C757" s="97"/>
      <c r="D757" s="67">
        <f>SUM(D758:D764,D769:D786)-D776</f>
        <v>41365.604499999994</v>
      </c>
      <c r="E757" s="67">
        <f>SUM(E758:E764,E769:E786)-E776</f>
        <v>91450.351999999999</v>
      </c>
      <c r="F757" s="67">
        <f>SUM(F758:F764,F769:F786)</f>
        <v>42071</v>
      </c>
      <c r="G757" s="67">
        <f>SUM(G758:G764,G769:G786)-G776</f>
        <v>119999.99999999999</v>
      </c>
      <c r="H757" s="67">
        <f>SUM(H758:H764,H769:H786)</f>
        <v>42071</v>
      </c>
      <c r="I757" s="98">
        <f>SUM(I758:I764,I769:I786)-I776</f>
        <v>128426.99999999999</v>
      </c>
      <c r="J757" s="67">
        <f>SUM(J758:J764,J769:J786)</f>
        <v>71447.600000000006</v>
      </c>
      <c r="K757" s="67">
        <f>SUM(K758:K764,K769:K786)-K776</f>
        <v>131850.85999999999</v>
      </c>
      <c r="L757" s="67">
        <f>SUM(L758:L764,L769:L786)</f>
        <v>61329.799999999996</v>
      </c>
      <c r="M757" s="67">
        <f>SUM(M758:M764,M769:M786)-M776</f>
        <v>131850.85999999999</v>
      </c>
      <c r="N757" s="67">
        <f>SUM(N758:N764,N769:N786)</f>
        <v>75265.119999999995</v>
      </c>
      <c r="O757" s="67">
        <f>SUM(O758:O764,O769:O786)-O776</f>
        <v>131850.85999999999</v>
      </c>
      <c r="P757" s="70">
        <f t="shared" si="315"/>
        <v>705.395500000006</v>
      </c>
      <c r="Q757" s="70">
        <f t="shared" si="312"/>
        <v>101.70527061921699</v>
      </c>
      <c r="R757" s="71" t="e">
        <f>#REF!-F757</f>
        <v>#REF!</v>
      </c>
      <c r="S757" s="71" t="e">
        <f>#REF!/F757*100</f>
        <v>#REF!</v>
      </c>
      <c r="T757" s="70" t="e">
        <f>L757-#REF!</f>
        <v>#REF!</v>
      </c>
      <c r="U757" s="70" t="e">
        <f>+L757/#REF!*100</f>
        <v>#REF!</v>
      </c>
      <c r="V757" s="70">
        <f t="shared" si="308"/>
        <v>13935.32</v>
      </c>
      <c r="W757" s="70">
        <f t="shared" si="309"/>
        <v>122.72193941607506</v>
      </c>
      <c r="X757" s="113"/>
    </row>
    <row r="758" spans="1:24" outlineLevel="1">
      <c r="A758" s="60"/>
      <c r="B758" s="72" t="s">
        <v>77</v>
      </c>
      <c r="C758" s="73">
        <v>2111</v>
      </c>
      <c r="D758" s="74">
        <v>31228.532999999999</v>
      </c>
      <c r="E758" s="99">
        <v>48320.773000000001</v>
      </c>
      <c r="F758" s="74">
        <v>31613.599999999999</v>
      </c>
      <c r="G758" s="74">
        <v>68029.7</v>
      </c>
      <c r="H758" s="74">
        <v>31613.599999999999</v>
      </c>
      <c r="I758" s="74">
        <v>74923.399999999994</v>
      </c>
      <c r="J758" s="74">
        <f>31613.6*1.5</f>
        <v>47420.399999999994</v>
      </c>
      <c r="K758" s="74">
        <f>68029.7*1.15</f>
        <v>78234.154999999984</v>
      </c>
      <c r="L758" s="74">
        <f>31613.6*1.5</f>
        <v>47420.399999999994</v>
      </c>
      <c r="M758" s="74">
        <f>68029.7*1.15</f>
        <v>78234.154999999984</v>
      </c>
      <c r="N758" s="74">
        <f>31613.6*1.6</f>
        <v>50581.760000000002</v>
      </c>
      <c r="O758" s="74">
        <f>68029.7*1.15</f>
        <v>78234.154999999984</v>
      </c>
      <c r="P758" s="70">
        <f t="shared" si="315"/>
        <v>385.0669999999991</v>
      </c>
      <c r="Q758" s="70">
        <f t="shared" si="312"/>
        <v>101.23306144416068</v>
      </c>
      <c r="R758" s="71" t="e">
        <f>#REF!-F758</f>
        <v>#REF!</v>
      </c>
      <c r="S758" s="71" t="e">
        <f>#REF!/F758*100</f>
        <v>#REF!</v>
      </c>
      <c r="T758" s="70" t="e">
        <f>L758-#REF!</f>
        <v>#REF!</v>
      </c>
      <c r="U758" s="70" t="e">
        <f>+L758/#REF!*100</f>
        <v>#REF!</v>
      </c>
      <c r="V758" s="70">
        <f t="shared" si="308"/>
        <v>3161.3600000000079</v>
      </c>
      <c r="W758" s="70">
        <f t="shared" si="309"/>
        <v>106.66666666666669</v>
      </c>
      <c r="X758" s="113"/>
    </row>
    <row r="759" spans="1:24" outlineLevel="1">
      <c r="A759" s="60"/>
      <c r="B759" s="72" t="s">
        <v>118</v>
      </c>
      <c r="C759" s="73">
        <v>2121</v>
      </c>
      <c r="D759" s="74">
        <v>4431.0839999999998</v>
      </c>
      <c r="E759" s="99">
        <v>7366.7449999999999</v>
      </c>
      <c r="F759" s="74">
        <v>4739.6000000000004</v>
      </c>
      <c r="G759" s="100">
        <v>10470.700000000001</v>
      </c>
      <c r="H759" s="74">
        <v>4739.6000000000004</v>
      </c>
      <c r="I759" s="100">
        <v>11907.7</v>
      </c>
      <c r="J759" s="74">
        <f>4739.6*1.5</f>
        <v>7109.4000000000005</v>
      </c>
      <c r="K759" s="100">
        <f>10470.7*1.15</f>
        <v>12041.305</v>
      </c>
      <c r="L759" s="74">
        <f>4739.6*1.5</f>
        <v>7109.4000000000005</v>
      </c>
      <c r="M759" s="100">
        <f>10470.7*1.15</f>
        <v>12041.305</v>
      </c>
      <c r="N759" s="74">
        <f>4739.6*1.6</f>
        <v>7583.3600000000006</v>
      </c>
      <c r="O759" s="100">
        <f>10470.7*1.15</f>
        <v>12041.305</v>
      </c>
      <c r="P759" s="70">
        <f t="shared" si="315"/>
        <v>308.51600000000053</v>
      </c>
      <c r="Q759" s="70">
        <f t="shared" si="312"/>
        <v>106.96254009176988</v>
      </c>
      <c r="R759" s="71" t="e">
        <f>#REF!-F759</f>
        <v>#REF!</v>
      </c>
      <c r="S759" s="71" t="e">
        <f>#REF!/F759*100</f>
        <v>#REF!</v>
      </c>
      <c r="T759" s="70" t="e">
        <f>L759-#REF!</f>
        <v>#REF!</v>
      </c>
      <c r="U759" s="70" t="e">
        <f>+L759/#REF!*100</f>
        <v>#REF!</v>
      </c>
      <c r="V759" s="70">
        <f t="shared" si="308"/>
        <v>473.96000000000004</v>
      </c>
      <c r="W759" s="70">
        <f t="shared" si="309"/>
        <v>106.66666666666667</v>
      </c>
      <c r="X759" s="113"/>
    </row>
    <row r="760" spans="1:24" outlineLevel="1">
      <c r="A760" s="60"/>
      <c r="B760" s="101" t="s">
        <v>79</v>
      </c>
      <c r="C760" s="73">
        <v>2211</v>
      </c>
      <c r="D760" s="74"/>
      <c r="E760" s="99">
        <v>12.443</v>
      </c>
      <c r="F760" s="74"/>
      <c r="G760" s="100">
        <v>66</v>
      </c>
      <c r="H760" s="74"/>
      <c r="I760" s="100">
        <v>66</v>
      </c>
      <c r="J760" s="74"/>
      <c r="K760" s="100">
        <v>66</v>
      </c>
      <c r="L760" s="74"/>
      <c r="M760" s="100">
        <v>66</v>
      </c>
      <c r="N760" s="74"/>
      <c r="O760" s="100">
        <v>66</v>
      </c>
      <c r="P760" s="70">
        <f t="shared" si="315"/>
        <v>0</v>
      </c>
      <c r="Q760" s="70" t="e">
        <f t="shared" si="312"/>
        <v>#DIV/0!</v>
      </c>
      <c r="R760" s="71" t="e">
        <f>#REF!-F760</f>
        <v>#REF!</v>
      </c>
      <c r="S760" s="71" t="e">
        <f>#REF!/F760*100</f>
        <v>#REF!</v>
      </c>
      <c r="T760" s="70" t="e">
        <f>L760-#REF!</f>
        <v>#REF!</v>
      </c>
      <c r="U760" s="70" t="e">
        <f>+L760/#REF!*100</f>
        <v>#REF!</v>
      </c>
      <c r="V760" s="70">
        <f t="shared" si="308"/>
        <v>0</v>
      </c>
      <c r="W760" s="70" t="e">
        <f t="shared" si="309"/>
        <v>#DIV/0!</v>
      </c>
      <c r="X760" s="113"/>
    </row>
    <row r="761" spans="1:24" outlineLevel="1">
      <c r="A761" s="60"/>
      <c r="B761" s="76" t="s">
        <v>80</v>
      </c>
      <c r="C761" s="73">
        <v>2212</v>
      </c>
      <c r="D761" s="74"/>
      <c r="E761" s="99">
        <v>4.7</v>
      </c>
      <c r="F761" s="74"/>
      <c r="G761" s="100">
        <v>108.4</v>
      </c>
      <c r="H761" s="74"/>
      <c r="I761" s="100">
        <v>108.4</v>
      </c>
      <c r="J761" s="74"/>
      <c r="K761" s="100">
        <v>108.4</v>
      </c>
      <c r="L761" s="74"/>
      <c r="M761" s="100">
        <v>108.4</v>
      </c>
      <c r="N761" s="74"/>
      <c r="O761" s="100">
        <v>108.4</v>
      </c>
      <c r="P761" s="70">
        <f t="shared" si="315"/>
        <v>0</v>
      </c>
      <c r="Q761" s="70" t="e">
        <f t="shared" si="312"/>
        <v>#DIV/0!</v>
      </c>
      <c r="R761" s="71" t="e">
        <f>#REF!-F761</f>
        <v>#REF!</v>
      </c>
      <c r="S761" s="71" t="e">
        <f>#REF!/F761*100</f>
        <v>#REF!</v>
      </c>
      <c r="T761" s="70" t="e">
        <f>L761-#REF!</f>
        <v>#REF!</v>
      </c>
      <c r="U761" s="70" t="e">
        <f>+L761/#REF!*100</f>
        <v>#REF!</v>
      </c>
      <c r="V761" s="70">
        <f t="shared" si="308"/>
        <v>0</v>
      </c>
      <c r="W761" s="70" t="e">
        <f t="shared" si="309"/>
        <v>#DIV/0!</v>
      </c>
      <c r="X761" s="113"/>
    </row>
    <row r="762" spans="1:24" outlineLevel="1">
      <c r="A762" s="60"/>
      <c r="B762" s="72" t="s">
        <v>81</v>
      </c>
      <c r="C762" s="73">
        <v>2213</v>
      </c>
      <c r="D762" s="74"/>
      <c r="E762" s="99"/>
      <c r="F762" s="74"/>
      <c r="G762" s="100"/>
      <c r="H762" s="74"/>
      <c r="I762" s="100"/>
      <c r="J762" s="74"/>
      <c r="K762" s="100"/>
      <c r="L762" s="74"/>
      <c r="M762" s="100"/>
      <c r="N762" s="74"/>
      <c r="O762" s="100"/>
      <c r="P762" s="70">
        <f t="shared" si="315"/>
        <v>0</v>
      </c>
      <c r="Q762" s="70" t="e">
        <f t="shared" si="312"/>
        <v>#DIV/0!</v>
      </c>
      <c r="R762" s="71" t="e">
        <f>#REF!-F762</f>
        <v>#REF!</v>
      </c>
      <c r="S762" s="71" t="e">
        <f>#REF!/F762*100</f>
        <v>#REF!</v>
      </c>
      <c r="T762" s="70" t="e">
        <f>L762-#REF!</f>
        <v>#REF!</v>
      </c>
      <c r="U762" s="70" t="e">
        <f>+L762/#REF!*100</f>
        <v>#REF!</v>
      </c>
      <c r="V762" s="70">
        <f t="shared" si="308"/>
        <v>0</v>
      </c>
      <c r="W762" s="70" t="e">
        <f t="shared" si="309"/>
        <v>#DIV/0!</v>
      </c>
      <c r="X762" s="113"/>
    </row>
    <row r="763" spans="1:24" outlineLevel="1">
      <c r="A763" s="60"/>
      <c r="B763" s="72" t="s">
        <v>82</v>
      </c>
      <c r="C763" s="73">
        <v>2214</v>
      </c>
      <c r="D763" s="74">
        <v>1347.1355000000001</v>
      </c>
      <c r="E763" s="99">
        <v>26952.668000000001</v>
      </c>
      <c r="F763" s="74">
        <v>5717.8</v>
      </c>
      <c r="G763" s="100">
        <v>31317.9</v>
      </c>
      <c r="H763" s="74">
        <v>5717.8</v>
      </c>
      <c r="I763" s="100">
        <v>31414.2</v>
      </c>
      <c r="J763" s="74">
        <v>5717.8</v>
      </c>
      <c r="K763" s="100">
        <f>31317.9+75.8</f>
        <v>31393.7</v>
      </c>
      <c r="L763" s="74">
        <v>6800</v>
      </c>
      <c r="M763" s="100">
        <f>31317.9+75.8</f>
        <v>31393.7</v>
      </c>
      <c r="N763" s="74">
        <v>7100</v>
      </c>
      <c r="O763" s="100">
        <f>31317.9+75.8</f>
        <v>31393.7</v>
      </c>
      <c r="P763" s="70">
        <f t="shared" si="315"/>
        <v>4370.6644999999999</v>
      </c>
      <c r="Q763" s="70">
        <f t="shared" si="312"/>
        <v>424.44134238909152</v>
      </c>
      <c r="R763" s="71" t="e">
        <f>#REF!-F763</f>
        <v>#REF!</v>
      </c>
      <c r="S763" s="71" t="e">
        <f>#REF!/F763*100</f>
        <v>#REF!</v>
      </c>
      <c r="T763" s="70" t="e">
        <f>L763-#REF!</f>
        <v>#REF!</v>
      </c>
      <c r="U763" s="70" t="e">
        <f>+L763/#REF!*100</f>
        <v>#REF!</v>
      </c>
      <c r="V763" s="70">
        <f t="shared" si="308"/>
        <v>300</v>
      </c>
      <c r="W763" s="70">
        <f t="shared" si="309"/>
        <v>104.41176470588236</v>
      </c>
      <c r="X763" s="113"/>
    </row>
    <row r="764" spans="1:24" outlineLevel="1">
      <c r="A764" s="60"/>
      <c r="B764" s="83" t="s">
        <v>83</v>
      </c>
      <c r="C764" s="78">
        <v>2215</v>
      </c>
      <c r="D764" s="79">
        <f>D768+D765+D766+D767</f>
        <v>1858.0250000000001</v>
      </c>
      <c r="E764" s="79">
        <f>E765+E768</f>
        <v>558.91999999999996</v>
      </c>
      <c r="F764" s="79">
        <f t="shared" ref="F764" si="359">F765+F766+F767+F768</f>
        <v>0</v>
      </c>
      <c r="G764" s="79">
        <f t="shared" ref="G764:O764" si="360">G765+G766+G767+G768</f>
        <v>2383.3000000000002</v>
      </c>
      <c r="H764" s="79">
        <f t="shared" si="360"/>
        <v>0</v>
      </c>
      <c r="I764" s="79">
        <f t="shared" si="360"/>
        <v>2383.3000000000002</v>
      </c>
      <c r="J764" s="79">
        <f t="shared" si="360"/>
        <v>0</v>
      </c>
      <c r="K764" s="79">
        <f t="shared" ref="K764:M764" si="361">K765+K766+K767+K768</f>
        <v>2383.3000000000002</v>
      </c>
      <c r="L764" s="79">
        <f t="shared" si="360"/>
        <v>0</v>
      </c>
      <c r="M764" s="79">
        <f t="shared" si="361"/>
        <v>2383.3000000000002</v>
      </c>
      <c r="N764" s="79">
        <f t="shared" si="360"/>
        <v>0</v>
      </c>
      <c r="O764" s="79">
        <f t="shared" si="360"/>
        <v>2383.3000000000002</v>
      </c>
      <c r="P764" s="70">
        <f t="shared" si="315"/>
        <v>-1858.0250000000001</v>
      </c>
      <c r="Q764" s="70">
        <f t="shared" si="312"/>
        <v>0</v>
      </c>
      <c r="R764" s="71" t="e">
        <f>#REF!-F764</f>
        <v>#REF!</v>
      </c>
      <c r="S764" s="71" t="e">
        <f>#REF!/F764*100</f>
        <v>#REF!</v>
      </c>
      <c r="T764" s="70" t="e">
        <f>L764-#REF!</f>
        <v>#REF!</v>
      </c>
      <c r="U764" s="70" t="e">
        <f>+L764/#REF!*100</f>
        <v>#REF!</v>
      </c>
      <c r="V764" s="70">
        <f t="shared" ref="V764:V828" si="362">N764-L764</f>
        <v>0</v>
      </c>
      <c r="W764" s="70" t="e">
        <f t="shared" ref="W764:W828" si="363">+N764/L764*100</f>
        <v>#DIV/0!</v>
      </c>
      <c r="X764" s="113"/>
    </row>
    <row r="765" spans="1:24" outlineLevel="1">
      <c r="A765" s="60"/>
      <c r="B765" s="80" t="s">
        <v>119</v>
      </c>
      <c r="C765" s="73">
        <v>22151</v>
      </c>
      <c r="D765" s="74"/>
      <c r="E765" s="99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0">
        <f t="shared" si="315"/>
        <v>0</v>
      </c>
      <c r="Q765" s="70" t="e">
        <f t="shared" ref="Q765:Q789" si="364">+F765/D765*100</f>
        <v>#DIV/0!</v>
      </c>
      <c r="R765" s="71" t="e">
        <f>#REF!-F765</f>
        <v>#REF!</v>
      </c>
      <c r="S765" s="71" t="e">
        <f>#REF!/F765*100</f>
        <v>#REF!</v>
      </c>
      <c r="T765" s="70" t="e">
        <f>L765-#REF!</f>
        <v>#REF!</v>
      </c>
      <c r="U765" s="70" t="e">
        <f>+L765/#REF!*100</f>
        <v>#REF!</v>
      </c>
      <c r="V765" s="70">
        <f t="shared" si="362"/>
        <v>0</v>
      </c>
      <c r="W765" s="70" t="e">
        <f t="shared" si="363"/>
        <v>#DIV/0!</v>
      </c>
      <c r="X765" s="113"/>
    </row>
    <row r="766" spans="1:24" outlineLevel="1">
      <c r="A766" s="60"/>
      <c r="B766" s="80" t="s">
        <v>120</v>
      </c>
      <c r="C766" s="73">
        <v>22152</v>
      </c>
      <c r="D766" s="74"/>
      <c r="E766" s="99"/>
      <c r="F766" s="74"/>
      <c r="G766" s="100"/>
      <c r="H766" s="74"/>
      <c r="I766" s="100"/>
      <c r="J766" s="74"/>
      <c r="K766" s="100"/>
      <c r="L766" s="74"/>
      <c r="M766" s="100"/>
      <c r="N766" s="74"/>
      <c r="O766" s="100"/>
      <c r="P766" s="70">
        <f t="shared" ref="P766:P789" si="365">F766-D766</f>
        <v>0</v>
      </c>
      <c r="Q766" s="70" t="e">
        <f t="shared" si="364"/>
        <v>#DIV/0!</v>
      </c>
      <c r="R766" s="71" t="e">
        <f>#REF!-F766</f>
        <v>#REF!</v>
      </c>
      <c r="S766" s="71" t="e">
        <f>#REF!/F766*100</f>
        <v>#REF!</v>
      </c>
      <c r="T766" s="70" t="e">
        <f>L766-#REF!</f>
        <v>#REF!</v>
      </c>
      <c r="U766" s="70" t="e">
        <f>+L766/#REF!*100</f>
        <v>#REF!</v>
      </c>
      <c r="V766" s="70">
        <f t="shared" si="362"/>
        <v>0</v>
      </c>
      <c r="W766" s="70" t="e">
        <f t="shared" si="363"/>
        <v>#DIV/0!</v>
      </c>
      <c r="X766" s="113"/>
    </row>
    <row r="767" spans="1:24" outlineLevel="1">
      <c r="A767" s="60"/>
      <c r="B767" s="80" t="s">
        <v>86</v>
      </c>
      <c r="C767" s="73">
        <v>22153</v>
      </c>
      <c r="D767" s="74"/>
      <c r="E767" s="99"/>
      <c r="F767" s="74"/>
      <c r="G767" s="100"/>
      <c r="H767" s="74"/>
      <c r="I767" s="100"/>
      <c r="J767" s="74"/>
      <c r="K767" s="100"/>
      <c r="L767" s="74"/>
      <c r="M767" s="100"/>
      <c r="N767" s="74"/>
      <c r="O767" s="100"/>
      <c r="P767" s="70">
        <f t="shared" si="365"/>
        <v>0</v>
      </c>
      <c r="Q767" s="70" t="e">
        <f t="shared" si="364"/>
        <v>#DIV/0!</v>
      </c>
      <c r="R767" s="71" t="e">
        <f>#REF!-F767</f>
        <v>#REF!</v>
      </c>
      <c r="S767" s="71" t="e">
        <f>#REF!/F767*100</f>
        <v>#REF!</v>
      </c>
      <c r="T767" s="70" t="e">
        <f>L767-#REF!</f>
        <v>#REF!</v>
      </c>
      <c r="U767" s="70" t="e">
        <f>+L767/#REF!*100</f>
        <v>#REF!</v>
      </c>
      <c r="V767" s="70">
        <f t="shared" si="362"/>
        <v>0</v>
      </c>
      <c r="W767" s="70" t="e">
        <f t="shared" si="363"/>
        <v>#DIV/0!</v>
      </c>
      <c r="X767" s="113"/>
    </row>
    <row r="768" spans="1:24" outlineLevel="1">
      <c r="A768" s="60"/>
      <c r="B768" s="80" t="s">
        <v>121</v>
      </c>
      <c r="C768" s="73">
        <v>22154</v>
      </c>
      <c r="D768" s="74">
        <v>1858.0250000000001</v>
      </c>
      <c r="E768" s="99">
        <v>558.91999999999996</v>
      </c>
      <c r="F768" s="74"/>
      <c r="G768" s="100">
        <v>2383.3000000000002</v>
      </c>
      <c r="H768" s="74"/>
      <c r="I768" s="100">
        <v>2383.3000000000002</v>
      </c>
      <c r="J768" s="74"/>
      <c r="K768" s="100">
        <v>2383.3000000000002</v>
      </c>
      <c r="L768" s="74"/>
      <c r="M768" s="100">
        <v>2383.3000000000002</v>
      </c>
      <c r="N768" s="74"/>
      <c r="O768" s="100">
        <v>2383.3000000000002</v>
      </c>
      <c r="P768" s="70">
        <f t="shared" si="365"/>
        <v>-1858.0250000000001</v>
      </c>
      <c r="Q768" s="70">
        <f t="shared" si="364"/>
        <v>0</v>
      </c>
      <c r="R768" s="71" t="e">
        <f>#REF!-F768</f>
        <v>#REF!</v>
      </c>
      <c r="S768" s="71" t="e">
        <f>#REF!/F768*100</f>
        <v>#REF!</v>
      </c>
      <c r="T768" s="70" t="e">
        <f>L768-#REF!</f>
        <v>#REF!</v>
      </c>
      <c r="U768" s="70" t="e">
        <f>+L768/#REF!*100</f>
        <v>#REF!</v>
      </c>
      <c r="V768" s="70">
        <f t="shared" si="362"/>
        <v>0</v>
      </c>
      <c r="W768" s="70" t="e">
        <f t="shared" si="363"/>
        <v>#DIV/0!</v>
      </c>
      <c r="X768" s="113"/>
    </row>
    <row r="769" spans="1:24" outlineLevel="1">
      <c r="A769" s="60"/>
      <c r="B769" s="76" t="s">
        <v>88</v>
      </c>
      <c r="C769" s="73">
        <v>2217</v>
      </c>
      <c r="D769" s="74"/>
      <c r="E769" s="99">
        <v>44.55</v>
      </c>
      <c r="F769" s="74"/>
      <c r="G769" s="100">
        <v>122.9</v>
      </c>
      <c r="H769" s="74"/>
      <c r="I769" s="100">
        <v>122.9</v>
      </c>
      <c r="J769" s="74"/>
      <c r="K769" s="100">
        <v>122.9</v>
      </c>
      <c r="L769" s="74"/>
      <c r="M769" s="100">
        <v>122.9</v>
      </c>
      <c r="N769" s="74"/>
      <c r="O769" s="100">
        <v>122.9</v>
      </c>
      <c r="P769" s="70">
        <f t="shared" si="365"/>
        <v>0</v>
      </c>
      <c r="Q769" s="70" t="e">
        <f t="shared" si="364"/>
        <v>#DIV/0!</v>
      </c>
      <c r="R769" s="71" t="e">
        <f>#REF!-F769</f>
        <v>#REF!</v>
      </c>
      <c r="S769" s="71" t="e">
        <f>#REF!/F769*100</f>
        <v>#REF!</v>
      </c>
      <c r="T769" s="70" t="e">
        <f>L769-#REF!</f>
        <v>#REF!</v>
      </c>
      <c r="U769" s="70" t="e">
        <f>+L769/#REF!*100</f>
        <v>#REF!</v>
      </c>
      <c r="V769" s="70">
        <f t="shared" si="362"/>
        <v>0</v>
      </c>
      <c r="W769" s="70" t="e">
        <f t="shared" si="363"/>
        <v>#DIV/0!</v>
      </c>
      <c r="X769" s="113"/>
    </row>
    <row r="770" spans="1:24" outlineLevel="1">
      <c r="A770" s="60"/>
      <c r="B770" s="72" t="s">
        <v>89</v>
      </c>
      <c r="C770" s="73">
        <v>2218</v>
      </c>
      <c r="D770" s="74"/>
      <c r="E770" s="99"/>
      <c r="F770" s="74"/>
      <c r="G770" s="100"/>
      <c r="H770" s="74"/>
      <c r="I770" s="100"/>
      <c r="J770" s="74"/>
      <c r="K770" s="100"/>
      <c r="L770" s="74"/>
      <c r="M770" s="100"/>
      <c r="N770" s="74"/>
      <c r="O770" s="100"/>
      <c r="P770" s="70">
        <f t="shared" si="365"/>
        <v>0</v>
      </c>
      <c r="Q770" s="70" t="e">
        <f t="shared" si="364"/>
        <v>#DIV/0!</v>
      </c>
      <c r="R770" s="71" t="e">
        <f>#REF!-F770</f>
        <v>#REF!</v>
      </c>
      <c r="S770" s="71" t="e">
        <f>#REF!/F770*100</f>
        <v>#REF!</v>
      </c>
      <c r="T770" s="70" t="e">
        <f>L770-#REF!</f>
        <v>#REF!</v>
      </c>
      <c r="U770" s="70" t="e">
        <f>+L770/#REF!*100</f>
        <v>#REF!</v>
      </c>
      <c r="V770" s="70">
        <f t="shared" si="362"/>
        <v>0</v>
      </c>
      <c r="W770" s="70" t="e">
        <f t="shared" si="363"/>
        <v>#DIV/0!</v>
      </c>
      <c r="X770" s="113"/>
    </row>
    <row r="771" spans="1:24" outlineLevel="1">
      <c r="A771" s="60"/>
      <c r="B771" s="72" t="s">
        <v>122</v>
      </c>
      <c r="C771" s="73">
        <v>2221</v>
      </c>
      <c r="D771" s="74"/>
      <c r="E771" s="99"/>
      <c r="F771" s="74"/>
      <c r="G771" s="100"/>
      <c r="H771" s="74"/>
      <c r="I771" s="100"/>
      <c r="J771" s="74"/>
      <c r="K771" s="100"/>
      <c r="L771" s="74"/>
      <c r="M771" s="100"/>
      <c r="N771" s="74"/>
      <c r="O771" s="100"/>
      <c r="P771" s="70">
        <f t="shared" si="365"/>
        <v>0</v>
      </c>
      <c r="Q771" s="70" t="e">
        <f t="shared" si="364"/>
        <v>#DIV/0!</v>
      </c>
      <c r="R771" s="71" t="e">
        <f>#REF!-F771</f>
        <v>#REF!</v>
      </c>
      <c r="S771" s="71" t="e">
        <f>#REF!/F771*100</f>
        <v>#REF!</v>
      </c>
      <c r="T771" s="70" t="e">
        <f>L771-#REF!</f>
        <v>#REF!</v>
      </c>
      <c r="U771" s="70" t="e">
        <f>+L771/#REF!*100</f>
        <v>#REF!</v>
      </c>
      <c r="V771" s="70">
        <f t="shared" si="362"/>
        <v>0</v>
      </c>
      <c r="W771" s="70" t="e">
        <f t="shared" si="363"/>
        <v>#DIV/0!</v>
      </c>
      <c r="X771" s="113"/>
    </row>
    <row r="772" spans="1:24" ht="25.5" outlineLevel="1">
      <c r="A772" s="60"/>
      <c r="B772" s="81" t="s">
        <v>91</v>
      </c>
      <c r="C772" s="73">
        <v>2222</v>
      </c>
      <c r="D772" s="74">
        <v>2042.577</v>
      </c>
      <c r="E772" s="99">
        <v>1021.564</v>
      </c>
      <c r="F772" s="74"/>
      <c r="G772" s="100">
        <v>3501.1</v>
      </c>
      <c r="H772" s="74"/>
      <c r="I772" s="100">
        <v>3501.1</v>
      </c>
      <c r="J772" s="74"/>
      <c r="K772" s="100">
        <v>3501.1</v>
      </c>
      <c r="L772" s="74"/>
      <c r="M772" s="100">
        <v>3501.1</v>
      </c>
      <c r="N772" s="74"/>
      <c r="O772" s="100">
        <v>3501.1</v>
      </c>
      <c r="P772" s="70">
        <f t="shared" si="365"/>
        <v>-2042.577</v>
      </c>
      <c r="Q772" s="70">
        <f t="shared" si="364"/>
        <v>0</v>
      </c>
      <c r="R772" s="71" t="e">
        <f>#REF!-F772</f>
        <v>#REF!</v>
      </c>
      <c r="S772" s="71" t="e">
        <f>#REF!/F772*100</f>
        <v>#REF!</v>
      </c>
      <c r="T772" s="70" t="e">
        <f>L772-#REF!</f>
        <v>#REF!</v>
      </c>
      <c r="U772" s="70" t="e">
        <f>+L772/#REF!*100</f>
        <v>#REF!</v>
      </c>
      <c r="V772" s="70">
        <f t="shared" si="362"/>
        <v>0</v>
      </c>
      <c r="W772" s="70" t="e">
        <f t="shared" si="363"/>
        <v>#DIV/0!</v>
      </c>
      <c r="X772" s="113"/>
    </row>
    <row r="773" spans="1:24" outlineLevel="1">
      <c r="A773" s="60"/>
      <c r="B773" s="81" t="s">
        <v>92</v>
      </c>
      <c r="C773" s="73">
        <v>2223</v>
      </c>
      <c r="D773" s="74">
        <v>458.25</v>
      </c>
      <c r="E773" s="99">
        <v>385.55</v>
      </c>
      <c r="F773" s="74"/>
      <c r="G773" s="100">
        <v>104</v>
      </c>
      <c r="H773" s="74"/>
      <c r="I773" s="100">
        <v>104</v>
      </c>
      <c r="J773" s="74"/>
      <c r="K773" s="100">
        <v>104</v>
      </c>
      <c r="L773" s="74"/>
      <c r="M773" s="100">
        <v>104</v>
      </c>
      <c r="N773" s="74"/>
      <c r="O773" s="100">
        <v>104</v>
      </c>
      <c r="P773" s="70">
        <f t="shared" si="365"/>
        <v>-458.25</v>
      </c>
      <c r="Q773" s="70">
        <f t="shared" si="364"/>
        <v>0</v>
      </c>
      <c r="R773" s="71" t="e">
        <f>#REF!-F773</f>
        <v>#REF!</v>
      </c>
      <c r="S773" s="71" t="e">
        <f>#REF!/F773*100</f>
        <v>#REF!</v>
      </c>
      <c r="T773" s="70" t="e">
        <f>L773-#REF!</f>
        <v>#REF!</v>
      </c>
      <c r="U773" s="70" t="e">
        <f>+L773/#REF!*100</f>
        <v>#REF!</v>
      </c>
      <c r="V773" s="70">
        <f t="shared" si="362"/>
        <v>0</v>
      </c>
      <c r="W773" s="70" t="e">
        <f t="shared" si="363"/>
        <v>#DIV/0!</v>
      </c>
      <c r="X773" s="113"/>
    </row>
    <row r="774" spans="1:24" outlineLevel="1">
      <c r="A774" s="60"/>
      <c r="B774" s="81" t="s">
        <v>128</v>
      </c>
      <c r="C774" s="73">
        <v>2224</v>
      </c>
      <c r="D774" s="74"/>
      <c r="E774" s="99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0">
        <f t="shared" si="365"/>
        <v>0</v>
      </c>
      <c r="Q774" s="70" t="e">
        <f t="shared" si="364"/>
        <v>#DIV/0!</v>
      </c>
      <c r="R774" s="71" t="e">
        <f>#REF!-F774</f>
        <v>#REF!</v>
      </c>
      <c r="S774" s="71" t="e">
        <f>#REF!/F774*100</f>
        <v>#REF!</v>
      </c>
      <c r="T774" s="70" t="e">
        <f>L774-#REF!</f>
        <v>#REF!</v>
      </c>
      <c r="U774" s="70" t="e">
        <f>+L774/#REF!*100</f>
        <v>#REF!</v>
      </c>
      <c r="V774" s="70">
        <f t="shared" si="362"/>
        <v>0</v>
      </c>
      <c r="W774" s="70" t="e">
        <f t="shared" si="363"/>
        <v>#DIV/0!</v>
      </c>
      <c r="X774" s="113"/>
    </row>
    <row r="775" spans="1:24" outlineLevel="1">
      <c r="A775" s="60"/>
      <c r="B775" s="81" t="s">
        <v>123</v>
      </c>
      <c r="C775" s="73">
        <v>2225</v>
      </c>
      <c r="D775" s="74"/>
      <c r="E775" s="99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0">
        <f t="shared" si="365"/>
        <v>0</v>
      </c>
      <c r="Q775" s="70" t="e">
        <f t="shared" si="364"/>
        <v>#DIV/0!</v>
      </c>
      <c r="R775" s="71" t="e">
        <f>#REF!-F775</f>
        <v>#REF!</v>
      </c>
      <c r="S775" s="71" t="e">
        <f>#REF!/F775*100</f>
        <v>#REF!</v>
      </c>
      <c r="T775" s="70" t="e">
        <f>L775-#REF!</f>
        <v>#REF!</v>
      </c>
      <c r="U775" s="70" t="e">
        <f>+L775/#REF!*100</f>
        <v>#REF!</v>
      </c>
      <c r="V775" s="70">
        <f t="shared" si="362"/>
        <v>0</v>
      </c>
      <c r="W775" s="70" t="e">
        <f t="shared" si="363"/>
        <v>#DIV/0!</v>
      </c>
      <c r="X775" s="113"/>
    </row>
    <row r="776" spans="1:24" s="112" customFormat="1" outlineLevel="1">
      <c r="A776" s="60"/>
      <c r="B776" s="110" t="s">
        <v>124</v>
      </c>
      <c r="C776" s="78">
        <v>2231</v>
      </c>
      <c r="D776" s="67"/>
      <c r="E776" s="79">
        <f>E777+E778</f>
        <v>461.31700000000001</v>
      </c>
      <c r="F776" s="67"/>
      <c r="G776" s="79">
        <f>G777+G778</f>
        <v>571.4</v>
      </c>
      <c r="H776" s="67"/>
      <c r="I776" s="79">
        <f>I777+I778</f>
        <v>571.4</v>
      </c>
      <c r="J776" s="67"/>
      <c r="K776" s="79">
        <f>K777+K778</f>
        <v>571.4</v>
      </c>
      <c r="L776" s="67"/>
      <c r="M776" s="79">
        <f>M777+M778</f>
        <v>571.4</v>
      </c>
      <c r="N776" s="67"/>
      <c r="O776" s="79">
        <f>O777+O778</f>
        <v>571.4</v>
      </c>
      <c r="P776" s="111">
        <f t="shared" si="365"/>
        <v>0</v>
      </c>
      <c r="Q776" s="111" t="e">
        <f t="shared" si="364"/>
        <v>#DIV/0!</v>
      </c>
      <c r="R776" s="98" t="e">
        <f>#REF!-F776</f>
        <v>#REF!</v>
      </c>
      <c r="S776" s="98" t="e">
        <f>#REF!/F776*100</f>
        <v>#REF!</v>
      </c>
      <c r="T776" s="111" t="e">
        <f>L776-#REF!</f>
        <v>#REF!</v>
      </c>
      <c r="U776" s="111" t="e">
        <f>+L776/#REF!*100</f>
        <v>#REF!</v>
      </c>
      <c r="V776" s="111">
        <f t="shared" si="362"/>
        <v>0</v>
      </c>
      <c r="W776" s="111" t="e">
        <f t="shared" si="363"/>
        <v>#DIV/0!</v>
      </c>
      <c r="X776" s="117"/>
    </row>
    <row r="777" spans="1:24" outlineLevel="1">
      <c r="A777" s="60"/>
      <c r="B777" s="81" t="s">
        <v>96</v>
      </c>
      <c r="C777" s="73">
        <v>22311100</v>
      </c>
      <c r="D777" s="74"/>
      <c r="E777" s="99">
        <v>215.518</v>
      </c>
      <c r="F777" s="74"/>
      <c r="G777" s="74">
        <v>245.6</v>
      </c>
      <c r="H777" s="74"/>
      <c r="I777" s="74">
        <v>245.6</v>
      </c>
      <c r="J777" s="74"/>
      <c r="K777" s="74">
        <v>245.6</v>
      </c>
      <c r="L777" s="74"/>
      <c r="M777" s="74">
        <v>245.6</v>
      </c>
      <c r="N777" s="74"/>
      <c r="O777" s="74">
        <v>245.6</v>
      </c>
      <c r="P777" s="70">
        <f t="shared" si="365"/>
        <v>0</v>
      </c>
      <c r="Q777" s="70" t="e">
        <f t="shared" si="364"/>
        <v>#DIV/0!</v>
      </c>
      <c r="R777" s="71" t="e">
        <f>#REF!-F777</f>
        <v>#REF!</v>
      </c>
      <c r="S777" s="71" t="e">
        <f>#REF!/F777*100</f>
        <v>#REF!</v>
      </c>
      <c r="T777" s="70" t="e">
        <f>L777-#REF!</f>
        <v>#REF!</v>
      </c>
      <c r="U777" s="70" t="e">
        <f>+L777/#REF!*100</f>
        <v>#REF!</v>
      </c>
      <c r="V777" s="70">
        <f t="shared" si="362"/>
        <v>0</v>
      </c>
      <c r="W777" s="70" t="e">
        <f t="shared" si="363"/>
        <v>#DIV/0!</v>
      </c>
      <c r="X777" s="113"/>
    </row>
    <row r="778" spans="1:24" outlineLevel="1">
      <c r="A778" s="60"/>
      <c r="B778" s="81" t="s">
        <v>97</v>
      </c>
      <c r="C778" s="73">
        <v>22311200</v>
      </c>
      <c r="D778" s="74"/>
      <c r="E778" s="99">
        <v>245.79900000000001</v>
      </c>
      <c r="F778" s="74"/>
      <c r="G778" s="100">
        <v>325.8</v>
      </c>
      <c r="H778" s="74"/>
      <c r="I778" s="100">
        <v>325.8</v>
      </c>
      <c r="J778" s="74"/>
      <c r="K778" s="100">
        <v>325.8</v>
      </c>
      <c r="L778" s="74"/>
      <c r="M778" s="100">
        <v>325.8</v>
      </c>
      <c r="N778" s="74"/>
      <c r="O778" s="100">
        <v>325.8</v>
      </c>
      <c r="P778" s="70">
        <f t="shared" si="365"/>
        <v>0</v>
      </c>
      <c r="Q778" s="70" t="e">
        <f t="shared" si="364"/>
        <v>#DIV/0!</v>
      </c>
      <c r="R778" s="71" t="e">
        <f>#REF!-F778</f>
        <v>#REF!</v>
      </c>
      <c r="S778" s="71" t="e">
        <f>#REF!/F778*100</f>
        <v>#REF!</v>
      </c>
      <c r="T778" s="70" t="e">
        <f>L778-#REF!</f>
        <v>#REF!</v>
      </c>
      <c r="U778" s="70" t="e">
        <f>+L778/#REF!*100</f>
        <v>#REF!</v>
      </c>
      <c r="V778" s="70">
        <f t="shared" si="362"/>
        <v>0</v>
      </c>
      <c r="W778" s="70" t="e">
        <f t="shared" si="363"/>
        <v>#DIV/0!</v>
      </c>
      <c r="X778" s="113"/>
    </row>
    <row r="779" spans="1:24" ht="25.5" outlineLevel="1">
      <c r="A779" s="60"/>
      <c r="B779" s="81" t="s">
        <v>98</v>
      </c>
      <c r="C779" s="73">
        <v>22311300</v>
      </c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0">
        <f t="shared" si="365"/>
        <v>0</v>
      </c>
      <c r="Q779" s="70" t="e">
        <f t="shared" si="364"/>
        <v>#DIV/0!</v>
      </c>
      <c r="R779" s="71" t="e">
        <f>#REF!-F779</f>
        <v>#REF!</v>
      </c>
      <c r="S779" s="71" t="e">
        <f>#REF!/F779*100</f>
        <v>#REF!</v>
      </c>
      <c r="T779" s="70" t="e">
        <f>L779-#REF!</f>
        <v>#REF!</v>
      </c>
      <c r="U779" s="70" t="e">
        <f>+L779/#REF!*100</f>
        <v>#REF!</v>
      </c>
      <c r="V779" s="70">
        <f t="shared" si="362"/>
        <v>0</v>
      </c>
      <c r="W779" s="70" t="e">
        <f t="shared" si="363"/>
        <v>#DIV/0!</v>
      </c>
      <c r="X779" s="113"/>
    </row>
    <row r="780" spans="1:24" ht="13.5" customHeight="1" outlineLevel="1">
      <c r="A780" s="60"/>
      <c r="B780" s="81" t="s">
        <v>99</v>
      </c>
      <c r="C780" s="73">
        <v>22311400</v>
      </c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0">
        <f t="shared" si="365"/>
        <v>0</v>
      </c>
      <c r="Q780" s="70" t="e">
        <f t="shared" si="364"/>
        <v>#DIV/0!</v>
      </c>
      <c r="R780" s="71" t="e">
        <f>#REF!-F780</f>
        <v>#REF!</v>
      </c>
      <c r="S780" s="71" t="e">
        <f>#REF!/F780*100</f>
        <v>#REF!</v>
      </c>
      <c r="T780" s="70" t="e">
        <f>L780-#REF!</f>
        <v>#REF!</v>
      </c>
      <c r="U780" s="70" t="e">
        <f>+L780/#REF!*100</f>
        <v>#REF!</v>
      </c>
      <c r="V780" s="70">
        <f t="shared" si="362"/>
        <v>0</v>
      </c>
      <c r="W780" s="70" t="e">
        <f t="shared" si="363"/>
        <v>#DIV/0!</v>
      </c>
      <c r="X780" s="113"/>
    </row>
    <row r="781" spans="1:24" ht="13.5" customHeight="1" outlineLevel="1">
      <c r="A781" s="60"/>
      <c r="B781" s="81" t="s">
        <v>100</v>
      </c>
      <c r="C781" s="73">
        <v>2235</v>
      </c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0">
        <f t="shared" si="365"/>
        <v>0</v>
      </c>
      <c r="Q781" s="70" t="e">
        <f t="shared" si="364"/>
        <v>#DIV/0!</v>
      </c>
      <c r="R781" s="71" t="e">
        <f>#REF!-F781</f>
        <v>#REF!</v>
      </c>
      <c r="S781" s="71" t="e">
        <f>#REF!/F781*100</f>
        <v>#REF!</v>
      </c>
      <c r="T781" s="70" t="e">
        <f>L781-#REF!</f>
        <v>#REF!</v>
      </c>
      <c r="U781" s="70" t="e">
        <f>+L781/#REF!*100</f>
        <v>#REF!</v>
      </c>
      <c r="V781" s="70">
        <f t="shared" si="362"/>
        <v>0</v>
      </c>
      <c r="W781" s="70" t="e">
        <f t="shared" si="363"/>
        <v>#DIV/0!</v>
      </c>
      <c r="X781" s="113"/>
    </row>
    <row r="782" spans="1:24" ht="13.5" customHeight="1" outlineLevel="1">
      <c r="A782" s="60"/>
      <c r="B782" s="72" t="s">
        <v>101</v>
      </c>
      <c r="C782" s="73">
        <v>2511</v>
      </c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0">
        <f t="shared" si="365"/>
        <v>0</v>
      </c>
      <c r="Q782" s="70" t="e">
        <f t="shared" si="364"/>
        <v>#DIV/0!</v>
      </c>
      <c r="R782" s="71" t="e">
        <f>#REF!-F782</f>
        <v>#REF!</v>
      </c>
      <c r="S782" s="71" t="e">
        <f>#REF!/F782*100</f>
        <v>#REF!</v>
      </c>
      <c r="T782" s="70" t="e">
        <f>L782-#REF!</f>
        <v>#REF!</v>
      </c>
      <c r="U782" s="70" t="e">
        <f>+L782/#REF!*100</f>
        <v>#REF!</v>
      </c>
      <c r="V782" s="70">
        <f t="shared" si="362"/>
        <v>0</v>
      </c>
      <c r="W782" s="70" t="e">
        <f t="shared" si="363"/>
        <v>#DIV/0!</v>
      </c>
      <c r="X782" s="113"/>
    </row>
    <row r="783" spans="1:24" ht="13.5" customHeight="1" outlineLevel="1">
      <c r="A783" s="60"/>
      <c r="B783" s="72" t="s">
        <v>102</v>
      </c>
      <c r="C783" s="73">
        <v>2512</v>
      </c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0">
        <f t="shared" si="365"/>
        <v>0</v>
      </c>
      <c r="Q783" s="70" t="e">
        <f t="shared" si="364"/>
        <v>#DIV/0!</v>
      </c>
      <c r="R783" s="71" t="e">
        <f>#REF!-F783</f>
        <v>#REF!</v>
      </c>
      <c r="S783" s="71" t="e">
        <f>#REF!/F783*100</f>
        <v>#REF!</v>
      </c>
      <c r="T783" s="70" t="e">
        <f>L783-#REF!</f>
        <v>#REF!</v>
      </c>
      <c r="U783" s="70" t="e">
        <f>+L783/#REF!*100</f>
        <v>#REF!</v>
      </c>
      <c r="V783" s="70">
        <f t="shared" si="362"/>
        <v>0</v>
      </c>
      <c r="W783" s="70" t="e">
        <f t="shared" si="363"/>
        <v>#DIV/0!</v>
      </c>
      <c r="X783" s="113"/>
    </row>
    <row r="784" spans="1:24" ht="13.5" customHeight="1" outlineLevel="1">
      <c r="A784" s="60"/>
      <c r="B784" s="72" t="s">
        <v>203</v>
      </c>
      <c r="C784" s="73">
        <v>2711</v>
      </c>
      <c r="D784" s="74"/>
      <c r="E784" s="74"/>
      <c r="F784" s="74"/>
      <c r="G784" s="74">
        <v>432.4</v>
      </c>
      <c r="H784" s="74"/>
      <c r="I784" s="74">
        <v>432.4</v>
      </c>
      <c r="J784" s="74"/>
      <c r="K784" s="74">
        <v>432.4</v>
      </c>
      <c r="L784" s="74"/>
      <c r="M784" s="74">
        <v>432.4</v>
      </c>
      <c r="N784" s="74"/>
      <c r="O784" s="74">
        <v>432.4</v>
      </c>
      <c r="P784" s="70">
        <f t="shared" si="365"/>
        <v>0</v>
      </c>
      <c r="Q784" s="70" t="e">
        <f t="shared" si="364"/>
        <v>#DIV/0!</v>
      </c>
      <c r="R784" s="71" t="e">
        <f>#REF!-F784</f>
        <v>#REF!</v>
      </c>
      <c r="S784" s="71" t="e">
        <f>#REF!/F784*100</f>
        <v>#REF!</v>
      </c>
      <c r="T784" s="70" t="e">
        <f>L784-#REF!</f>
        <v>#REF!</v>
      </c>
      <c r="U784" s="70" t="e">
        <f>+L784/#REF!*100</f>
        <v>#REF!</v>
      </c>
      <c r="V784" s="70">
        <f t="shared" si="362"/>
        <v>0</v>
      </c>
      <c r="W784" s="70" t="e">
        <f t="shared" si="363"/>
        <v>#DIV/0!</v>
      </c>
      <c r="X784" s="113"/>
    </row>
    <row r="785" spans="1:24" outlineLevel="1">
      <c r="A785" s="60"/>
      <c r="B785" s="87" t="s">
        <v>107</v>
      </c>
      <c r="C785" s="73">
        <v>2823</v>
      </c>
      <c r="D785" s="74"/>
      <c r="E785" s="99">
        <v>267.12200000000001</v>
      </c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0">
        <f t="shared" si="365"/>
        <v>0</v>
      </c>
      <c r="Q785" s="70" t="e">
        <f t="shared" si="364"/>
        <v>#DIV/0!</v>
      </c>
      <c r="R785" s="71" t="e">
        <f>#REF!-F785</f>
        <v>#REF!</v>
      </c>
      <c r="S785" s="71" t="e">
        <f>#REF!/F785*100</f>
        <v>#REF!</v>
      </c>
      <c r="T785" s="70" t="e">
        <f>L785-#REF!</f>
        <v>#REF!</v>
      </c>
      <c r="U785" s="70" t="e">
        <f>+L785/#REF!*100</f>
        <v>#REF!</v>
      </c>
      <c r="V785" s="70">
        <f t="shared" si="362"/>
        <v>0</v>
      </c>
      <c r="W785" s="70" t="e">
        <f t="shared" si="363"/>
        <v>#DIV/0!</v>
      </c>
      <c r="X785" s="113"/>
    </row>
    <row r="786" spans="1:24" outlineLevel="1">
      <c r="A786" s="60"/>
      <c r="B786" s="88" t="s">
        <v>109</v>
      </c>
      <c r="C786" s="73"/>
      <c r="D786" s="67">
        <f>D787+D788+D789</f>
        <v>0</v>
      </c>
      <c r="E786" s="67">
        <f>E787+E788+E789</f>
        <v>6054</v>
      </c>
      <c r="F786" s="67">
        <f>F787+F788+F789</f>
        <v>0</v>
      </c>
      <c r="G786" s="67">
        <f>SUM(G787:G789)</f>
        <v>2892.2</v>
      </c>
      <c r="H786" s="67">
        <f>H787+H788+H789</f>
        <v>0</v>
      </c>
      <c r="I786" s="67">
        <f>SUM(I787:I789)</f>
        <v>2892.2</v>
      </c>
      <c r="J786" s="67">
        <f>J787+J788+J789</f>
        <v>11200</v>
      </c>
      <c r="K786" s="67">
        <f>SUM(K787:K789)</f>
        <v>2892.2</v>
      </c>
      <c r="L786" s="67">
        <f>L787+L788+L789</f>
        <v>0</v>
      </c>
      <c r="M786" s="67">
        <f>SUM(M787:M789)</f>
        <v>2892.2</v>
      </c>
      <c r="N786" s="67">
        <f>N787+N788+N789</f>
        <v>10000</v>
      </c>
      <c r="O786" s="67">
        <f>SUM(O787:O789)</f>
        <v>2892.2</v>
      </c>
      <c r="P786" s="70">
        <f t="shared" si="365"/>
        <v>0</v>
      </c>
      <c r="Q786" s="70" t="e">
        <f t="shared" si="364"/>
        <v>#DIV/0!</v>
      </c>
      <c r="R786" s="71" t="e">
        <f>#REF!-F786</f>
        <v>#REF!</v>
      </c>
      <c r="S786" s="71" t="e">
        <f>#REF!/F786*100</f>
        <v>#REF!</v>
      </c>
      <c r="T786" s="70" t="e">
        <f>L786-#REF!</f>
        <v>#REF!</v>
      </c>
      <c r="U786" s="70" t="e">
        <f>+L786/#REF!*100</f>
        <v>#REF!</v>
      </c>
      <c r="V786" s="70">
        <f t="shared" si="362"/>
        <v>10000</v>
      </c>
      <c r="W786" s="70" t="e">
        <f t="shared" si="363"/>
        <v>#DIV/0!</v>
      </c>
      <c r="X786" s="113"/>
    </row>
    <row r="787" spans="1:24" outlineLevel="1">
      <c r="A787" s="60"/>
      <c r="B787" s="72" t="s">
        <v>110</v>
      </c>
      <c r="C787" s="73">
        <v>3111</v>
      </c>
      <c r="D787" s="74"/>
      <c r="E787" s="74"/>
      <c r="F787" s="74"/>
      <c r="G787" s="74">
        <v>355.2</v>
      </c>
      <c r="H787" s="74"/>
      <c r="I787" s="74">
        <v>355.2</v>
      </c>
      <c r="J787" s="74">
        <v>11200</v>
      </c>
      <c r="K787" s="74">
        <v>355.2</v>
      </c>
      <c r="L787" s="74"/>
      <c r="M787" s="74">
        <v>355.2</v>
      </c>
      <c r="N787" s="74"/>
      <c r="O787" s="74">
        <v>355.2</v>
      </c>
      <c r="P787" s="70">
        <f t="shared" si="365"/>
        <v>0</v>
      </c>
      <c r="Q787" s="70" t="e">
        <f t="shared" si="364"/>
        <v>#DIV/0!</v>
      </c>
      <c r="R787" s="71" t="e">
        <f>#REF!-F787</f>
        <v>#REF!</v>
      </c>
      <c r="S787" s="71" t="e">
        <f>#REF!/F787*100</f>
        <v>#REF!</v>
      </c>
      <c r="T787" s="70" t="e">
        <f>L787-#REF!</f>
        <v>#REF!</v>
      </c>
      <c r="U787" s="70" t="e">
        <f>+L787/#REF!*100</f>
        <v>#REF!</v>
      </c>
      <c r="V787" s="70">
        <f t="shared" si="362"/>
        <v>0</v>
      </c>
      <c r="W787" s="70" t="e">
        <f t="shared" si="363"/>
        <v>#DIV/0!</v>
      </c>
      <c r="X787" s="113"/>
    </row>
    <row r="788" spans="1:24" outlineLevel="1">
      <c r="A788" s="60"/>
      <c r="B788" s="72" t="s">
        <v>111</v>
      </c>
      <c r="C788" s="73">
        <v>3112</v>
      </c>
      <c r="D788" s="74"/>
      <c r="E788" s="82">
        <v>6054</v>
      </c>
      <c r="F788" s="74"/>
      <c r="G788" s="100">
        <v>2537</v>
      </c>
      <c r="H788" s="74"/>
      <c r="I788" s="100">
        <v>2537</v>
      </c>
      <c r="J788" s="74"/>
      <c r="K788" s="100">
        <v>2537</v>
      </c>
      <c r="L788" s="74"/>
      <c r="M788" s="100">
        <v>2537</v>
      </c>
      <c r="N788" s="74">
        <v>10000</v>
      </c>
      <c r="O788" s="100">
        <v>2537</v>
      </c>
      <c r="P788" s="70">
        <f t="shared" si="365"/>
        <v>0</v>
      </c>
      <c r="Q788" s="70" t="e">
        <f t="shared" si="364"/>
        <v>#DIV/0!</v>
      </c>
      <c r="R788" s="71" t="e">
        <f>#REF!-F788</f>
        <v>#REF!</v>
      </c>
      <c r="S788" s="71" t="e">
        <f>#REF!/F788*100</f>
        <v>#REF!</v>
      </c>
      <c r="T788" s="70" t="e">
        <f>L788-#REF!</f>
        <v>#REF!</v>
      </c>
      <c r="U788" s="70" t="e">
        <f>+L788/#REF!*100</f>
        <v>#REF!</v>
      </c>
      <c r="V788" s="70">
        <f t="shared" si="362"/>
        <v>10000</v>
      </c>
      <c r="W788" s="70" t="e">
        <f t="shared" si="363"/>
        <v>#DIV/0!</v>
      </c>
      <c r="X788" s="113"/>
    </row>
    <row r="789" spans="1:24" outlineLevel="1">
      <c r="A789" s="60"/>
      <c r="B789" s="72" t="s">
        <v>112</v>
      </c>
      <c r="C789" s="73">
        <v>3113</v>
      </c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0">
        <f t="shared" si="365"/>
        <v>0</v>
      </c>
      <c r="Q789" s="70" t="e">
        <f t="shared" si="364"/>
        <v>#DIV/0!</v>
      </c>
      <c r="R789" s="71" t="e">
        <f>#REF!-F789</f>
        <v>#REF!</v>
      </c>
      <c r="S789" s="71" t="e">
        <f>#REF!/F789*100</f>
        <v>#REF!</v>
      </c>
      <c r="T789" s="70" t="e">
        <f>L789-#REF!</f>
        <v>#REF!</v>
      </c>
      <c r="U789" s="70" t="e">
        <f>+L789/#REF!*100</f>
        <v>#REF!</v>
      </c>
      <c r="V789" s="70">
        <f t="shared" si="362"/>
        <v>0</v>
      </c>
      <c r="W789" s="70" t="e">
        <f t="shared" si="363"/>
        <v>#DIV/0!</v>
      </c>
      <c r="X789" s="113"/>
    </row>
    <row r="790" spans="1:24" outlineLevel="1">
      <c r="A790" s="60"/>
      <c r="B790" s="72" t="s">
        <v>115</v>
      </c>
      <c r="C790" s="73">
        <v>3314</v>
      </c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0"/>
      <c r="Q790" s="70"/>
      <c r="R790" s="71"/>
      <c r="S790" s="71"/>
      <c r="T790" s="70"/>
      <c r="U790" s="70"/>
      <c r="V790" s="70"/>
      <c r="W790" s="70"/>
      <c r="X790" s="113"/>
    </row>
    <row r="791" spans="1:24" outlineLevel="1">
      <c r="A791" s="60"/>
      <c r="B791" s="107"/>
      <c r="C791" s="97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0">
        <f t="shared" ref="P791:P854" si="366">F791-D791</f>
        <v>0</v>
      </c>
      <c r="Q791" s="70" t="e">
        <f t="shared" ref="Q791:Q854" si="367">+F791/D791*100</f>
        <v>#DIV/0!</v>
      </c>
      <c r="R791" s="71" t="e">
        <f>#REF!-F791</f>
        <v>#REF!</v>
      </c>
      <c r="S791" s="71" t="e">
        <f>#REF!/F791*100</f>
        <v>#REF!</v>
      </c>
      <c r="T791" s="70" t="e">
        <f>L791-#REF!</f>
        <v>#REF!</v>
      </c>
      <c r="U791" s="70" t="e">
        <f>+L791/#REF!*100</f>
        <v>#REF!</v>
      </c>
      <c r="V791" s="70">
        <f t="shared" si="362"/>
        <v>0</v>
      </c>
      <c r="W791" s="70" t="e">
        <f t="shared" si="363"/>
        <v>#DIV/0!</v>
      </c>
      <c r="X791" s="113"/>
    </row>
    <row r="792" spans="1:24" outlineLevel="1">
      <c r="A792" s="60">
        <v>16</v>
      </c>
      <c r="B792" s="106" t="s">
        <v>154</v>
      </c>
      <c r="C792" s="97" t="s">
        <v>155</v>
      </c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70">
        <f t="shared" si="366"/>
        <v>0</v>
      </c>
      <c r="Q792" s="70" t="e">
        <f t="shared" si="367"/>
        <v>#DIV/0!</v>
      </c>
      <c r="R792" s="71" t="e">
        <f>#REF!-F792</f>
        <v>#REF!</v>
      </c>
      <c r="S792" s="71" t="e">
        <f>#REF!/F792*100</f>
        <v>#REF!</v>
      </c>
      <c r="T792" s="70" t="e">
        <f>L792-#REF!</f>
        <v>#REF!</v>
      </c>
      <c r="U792" s="70" t="e">
        <f>+L792/#REF!*100</f>
        <v>#REF!</v>
      </c>
      <c r="V792" s="70">
        <f t="shared" si="362"/>
        <v>0</v>
      </c>
      <c r="W792" s="70" t="e">
        <f t="shared" si="363"/>
        <v>#DIV/0!</v>
      </c>
      <c r="X792" s="113"/>
    </row>
    <row r="793" spans="1:24" ht="15" customHeight="1" outlineLevel="1">
      <c r="A793" s="60"/>
      <c r="B793" s="107" t="s">
        <v>117</v>
      </c>
      <c r="C793" s="97"/>
      <c r="D793" s="67">
        <f>SUM(D794:D800,D805:D822)-D812</f>
        <v>64485.991999999998</v>
      </c>
      <c r="E793" s="67">
        <f>SUM(E794:E800,E805:E822)</f>
        <v>62.908000000000001</v>
      </c>
      <c r="F793" s="67">
        <f>SUM(F794:F800,F805:F822)-F812</f>
        <v>65133.8</v>
      </c>
      <c r="G793" s="67">
        <f>SUM(G794:G800,G805:G822)</f>
        <v>100</v>
      </c>
      <c r="H793" s="67">
        <f>SUM(H794:H800,H805:H822)-H812</f>
        <v>68503.200000000012</v>
      </c>
      <c r="I793" s="67">
        <f>SUM(I794:I800,I805:I822)</f>
        <v>366.1</v>
      </c>
      <c r="J793" s="67">
        <f>SUM(J794:J800,J805:J822)-J812</f>
        <v>94096.65</v>
      </c>
      <c r="K793" s="67">
        <f>SUM(K794:K800,K805:K822)</f>
        <v>100</v>
      </c>
      <c r="L793" s="67">
        <f>SUM(L794:L800,L805:L822)-L812</f>
        <v>102096.35</v>
      </c>
      <c r="M793" s="67">
        <f>SUM(M794:M800,M805:M822)</f>
        <v>100</v>
      </c>
      <c r="N793" s="67">
        <f>SUM(N794:N800,N805:N822)-N812</f>
        <v>98787.420000000013</v>
      </c>
      <c r="O793" s="67">
        <f>SUM(O794:O800,O805:O822)</f>
        <v>100</v>
      </c>
      <c r="P793" s="70">
        <f t="shared" si="366"/>
        <v>647.80800000000454</v>
      </c>
      <c r="Q793" s="70">
        <f t="shared" si="367"/>
        <v>101.00457165953189</v>
      </c>
      <c r="R793" s="71" t="e">
        <f>#REF!-F793</f>
        <v>#REF!</v>
      </c>
      <c r="S793" s="71" t="e">
        <f>#REF!/F793*100</f>
        <v>#REF!</v>
      </c>
      <c r="T793" s="70" t="e">
        <f>L793-#REF!</f>
        <v>#REF!</v>
      </c>
      <c r="U793" s="70" t="e">
        <f>+L793/#REF!*100</f>
        <v>#REF!</v>
      </c>
      <c r="V793" s="70">
        <f t="shared" si="362"/>
        <v>-3308.929999999993</v>
      </c>
      <c r="W793" s="70">
        <f t="shared" si="363"/>
        <v>96.759012442658346</v>
      </c>
      <c r="X793" s="113"/>
    </row>
    <row r="794" spans="1:24" outlineLevel="1">
      <c r="A794" s="60"/>
      <c r="B794" s="72" t="s">
        <v>77</v>
      </c>
      <c r="C794" s="73">
        <v>2111</v>
      </c>
      <c r="D794" s="99">
        <v>34537.351000000002</v>
      </c>
      <c r="E794" s="74"/>
      <c r="F794" s="100">
        <v>37127.800000000003</v>
      </c>
      <c r="G794" s="74"/>
      <c r="H794" s="100">
        <v>37127.800000000003</v>
      </c>
      <c r="I794" s="74"/>
      <c r="J794" s="100">
        <f>37127.8*1.5</f>
        <v>55691.700000000004</v>
      </c>
      <c r="K794" s="74"/>
      <c r="L794" s="100">
        <f>37127.8*1.5</f>
        <v>55691.700000000004</v>
      </c>
      <c r="M794" s="74"/>
      <c r="N794" s="100">
        <f>37127.8*1.6</f>
        <v>59404.48000000001</v>
      </c>
      <c r="O794" s="74"/>
      <c r="P794" s="70">
        <f t="shared" si="366"/>
        <v>2590.4490000000005</v>
      </c>
      <c r="Q794" s="70">
        <f t="shared" si="367"/>
        <v>107.50042758056344</v>
      </c>
      <c r="R794" s="71" t="e">
        <f>#REF!-F794</f>
        <v>#REF!</v>
      </c>
      <c r="S794" s="71" t="e">
        <f>#REF!/F794*100</f>
        <v>#REF!</v>
      </c>
      <c r="T794" s="70" t="e">
        <f>L794-#REF!</f>
        <v>#REF!</v>
      </c>
      <c r="U794" s="70" t="e">
        <f>+L794/#REF!*100</f>
        <v>#REF!</v>
      </c>
      <c r="V794" s="70">
        <f t="shared" si="362"/>
        <v>3712.7800000000061</v>
      </c>
      <c r="W794" s="70">
        <f t="shared" si="363"/>
        <v>106.66666666666669</v>
      </c>
      <c r="X794" s="113"/>
    </row>
    <row r="795" spans="1:24" outlineLevel="1">
      <c r="A795" s="60"/>
      <c r="B795" s="72" t="s">
        <v>118</v>
      </c>
      <c r="C795" s="73">
        <v>2121</v>
      </c>
      <c r="D795" s="99">
        <v>5207.8</v>
      </c>
      <c r="E795" s="74"/>
      <c r="F795" s="100">
        <v>5712.9</v>
      </c>
      <c r="G795" s="74"/>
      <c r="H795" s="100">
        <v>5712.9</v>
      </c>
      <c r="I795" s="74"/>
      <c r="J795" s="100">
        <f>5712.9*1.5</f>
        <v>8569.3499999999985</v>
      </c>
      <c r="K795" s="74"/>
      <c r="L795" s="100">
        <f>5712.9*1.5</f>
        <v>8569.3499999999985</v>
      </c>
      <c r="M795" s="74"/>
      <c r="N795" s="100">
        <f>5712.9*1.6</f>
        <v>9140.64</v>
      </c>
      <c r="O795" s="74"/>
      <c r="P795" s="70">
        <f t="shared" si="366"/>
        <v>505.09999999999945</v>
      </c>
      <c r="Q795" s="70">
        <f t="shared" si="367"/>
        <v>109.69891316870846</v>
      </c>
      <c r="R795" s="71" t="e">
        <f>#REF!-F795</f>
        <v>#REF!</v>
      </c>
      <c r="S795" s="71" t="e">
        <f>#REF!/F795*100</f>
        <v>#REF!</v>
      </c>
      <c r="T795" s="70" t="e">
        <f>L795-#REF!</f>
        <v>#REF!</v>
      </c>
      <c r="U795" s="70" t="e">
        <f>+L795/#REF!*100</f>
        <v>#REF!</v>
      </c>
      <c r="V795" s="70">
        <f t="shared" si="362"/>
        <v>571.29000000000087</v>
      </c>
      <c r="W795" s="70">
        <f t="shared" si="363"/>
        <v>106.66666666666669</v>
      </c>
      <c r="X795" s="113"/>
    </row>
    <row r="796" spans="1:24" outlineLevel="1">
      <c r="A796" s="60"/>
      <c r="B796" s="101" t="s">
        <v>79</v>
      </c>
      <c r="C796" s="73">
        <v>2211</v>
      </c>
      <c r="D796" s="99">
        <v>23.315999999999999</v>
      </c>
      <c r="E796" s="74">
        <v>15.907999999999999</v>
      </c>
      <c r="F796" s="100">
        <v>50</v>
      </c>
      <c r="G796" s="74"/>
      <c r="H796" s="100">
        <v>50</v>
      </c>
      <c r="I796" s="74"/>
      <c r="J796" s="100">
        <v>50</v>
      </c>
      <c r="K796" s="74"/>
      <c r="L796" s="100">
        <v>50</v>
      </c>
      <c r="M796" s="74"/>
      <c r="N796" s="100">
        <v>50</v>
      </c>
      <c r="O796" s="74"/>
      <c r="P796" s="70">
        <f t="shared" si="366"/>
        <v>26.684000000000001</v>
      </c>
      <c r="Q796" s="70">
        <f t="shared" si="367"/>
        <v>214.44501629782127</v>
      </c>
      <c r="R796" s="71" t="e">
        <f>#REF!-F796</f>
        <v>#REF!</v>
      </c>
      <c r="S796" s="71" t="e">
        <f>#REF!/F796*100</f>
        <v>#REF!</v>
      </c>
      <c r="T796" s="70" t="e">
        <f>L796-#REF!</f>
        <v>#REF!</v>
      </c>
      <c r="U796" s="70" t="e">
        <f>+L796/#REF!*100</f>
        <v>#REF!</v>
      </c>
      <c r="V796" s="70">
        <f t="shared" si="362"/>
        <v>0</v>
      </c>
      <c r="W796" s="70">
        <f t="shared" si="363"/>
        <v>100</v>
      </c>
      <c r="X796" s="113"/>
    </row>
    <row r="797" spans="1:24" outlineLevel="1">
      <c r="A797" s="60"/>
      <c r="B797" s="76" t="s">
        <v>80</v>
      </c>
      <c r="C797" s="73">
        <v>2212</v>
      </c>
      <c r="D797" s="99">
        <v>15.101000000000001</v>
      </c>
      <c r="E797" s="74"/>
      <c r="F797" s="100">
        <v>16.8</v>
      </c>
      <c r="G797" s="74"/>
      <c r="H797" s="100">
        <v>16.8</v>
      </c>
      <c r="I797" s="74"/>
      <c r="J797" s="100">
        <v>16.8</v>
      </c>
      <c r="K797" s="74"/>
      <c r="L797" s="100">
        <v>16.8</v>
      </c>
      <c r="M797" s="74"/>
      <c r="N797" s="100">
        <v>16.8</v>
      </c>
      <c r="O797" s="74"/>
      <c r="P797" s="70">
        <f t="shared" si="366"/>
        <v>1.6989999999999998</v>
      </c>
      <c r="Q797" s="70">
        <f t="shared" si="367"/>
        <v>111.25091053572611</v>
      </c>
      <c r="R797" s="71" t="e">
        <f>#REF!-F797</f>
        <v>#REF!</v>
      </c>
      <c r="S797" s="71" t="e">
        <f>#REF!/F797*100</f>
        <v>#REF!</v>
      </c>
      <c r="T797" s="70" t="e">
        <f>L797-#REF!</f>
        <v>#REF!</v>
      </c>
      <c r="U797" s="70" t="e">
        <f>+L797/#REF!*100</f>
        <v>#REF!</v>
      </c>
      <c r="V797" s="70">
        <f t="shared" si="362"/>
        <v>0</v>
      </c>
      <c r="W797" s="70">
        <f t="shared" si="363"/>
        <v>100</v>
      </c>
      <c r="X797" s="113"/>
    </row>
    <row r="798" spans="1:24" outlineLevel="1">
      <c r="A798" s="60"/>
      <c r="B798" s="72" t="s">
        <v>81</v>
      </c>
      <c r="C798" s="73">
        <v>2213</v>
      </c>
      <c r="D798" s="99"/>
      <c r="E798" s="74"/>
      <c r="F798" s="100"/>
      <c r="G798" s="74"/>
      <c r="H798" s="100"/>
      <c r="I798" s="74"/>
      <c r="J798" s="100"/>
      <c r="K798" s="74"/>
      <c r="L798" s="100"/>
      <c r="M798" s="74"/>
      <c r="N798" s="100"/>
      <c r="O798" s="74"/>
      <c r="P798" s="70">
        <f t="shared" si="366"/>
        <v>0</v>
      </c>
      <c r="Q798" s="70" t="e">
        <f t="shared" si="367"/>
        <v>#DIV/0!</v>
      </c>
      <c r="R798" s="71" t="e">
        <f>#REF!-F798</f>
        <v>#REF!</v>
      </c>
      <c r="S798" s="71" t="e">
        <f>#REF!/F798*100</f>
        <v>#REF!</v>
      </c>
      <c r="T798" s="70" t="e">
        <f>L798-#REF!</f>
        <v>#REF!</v>
      </c>
      <c r="U798" s="70" t="e">
        <f>+L798/#REF!*100</f>
        <v>#REF!</v>
      </c>
      <c r="V798" s="70">
        <f t="shared" si="362"/>
        <v>0</v>
      </c>
      <c r="W798" s="70" t="e">
        <f t="shared" si="363"/>
        <v>#DIV/0!</v>
      </c>
      <c r="X798" s="113"/>
    </row>
    <row r="799" spans="1:24" outlineLevel="1">
      <c r="A799" s="60"/>
      <c r="B799" s="72" t="s">
        <v>82</v>
      </c>
      <c r="C799" s="73">
        <v>2214</v>
      </c>
      <c r="D799" s="99">
        <v>4615.9470000000001</v>
      </c>
      <c r="E799" s="74">
        <v>47</v>
      </c>
      <c r="F799" s="100">
        <v>6150</v>
      </c>
      <c r="G799" s="74"/>
      <c r="H799" s="100">
        <v>6022.9</v>
      </c>
      <c r="I799" s="74"/>
      <c r="J799" s="100">
        <v>7150</v>
      </c>
      <c r="K799" s="74"/>
      <c r="L799" s="100">
        <v>7225</v>
      </c>
      <c r="M799" s="74"/>
      <c r="N799" s="100">
        <v>7540</v>
      </c>
      <c r="O799" s="74"/>
      <c r="P799" s="70">
        <f t="shared" si="366"/>
        <v>1534.0529999999999</v>
      </c>
      <c r="Q799" s="70">
        <f t="shared" si="367"/>
        <v>133.233765465678</v>
      </c>
      <c r="R799" s="71" t="e">
        <f>#REF!-F799</f>
        <v>#REF!</v>
      </c>
      <c r="S799" s="71" t="e">
        <f>#REF!/F799*100</f>
        <v>#REF!</v>
      </c>
      <c r="T799" s="70" t="e">
        <f>L799-#REF!</f>
        <v>#REF!</v>
      </c>
      <c r="U799" s="70" t="e">
        <f>+L799/#REF!*100</f>
        <v>#REF!</v>
      </c>
      <c r="V799" s="70">
        <f t="shared" si="362"/>
        <v>315</v>
      </c>
      <c r="W799" s="70">
        <f t="shared" si="363"/>
        <v>104.35986159169551</v>
      </c>
      <c r="X799" s="113"/>
    </row>
    <row r="800" spans="1:24" outlineLevel="1">
      <c r="A800" s="60"/>
      <c r="B800" s="83" t="s">
        <v>83</v>
      </c>
      <c r="C800" s="78">
        <v>2215</v>
      </c>
      <c r="D800" s="79">
        <f t="shared" ref="D800:J800" si="368">D801+D802+D803+D804</f>
        <v>2607.5740000000001</v>
      </c>
      <c r="E800" s="79">
        <f t="shared" si="368"/>
        <v>0</v>
      </c>
      <c r="F800" s="79">
        <f t="shared" ref="F800" si="369">F801+F802+F803+F804</f>
        <v>369.2</v>
      </c>
      <c r="G800" s="79">
        <f t="shared" si="368"/>
        <v>0</v>
      </c>
      <c r="H800" s="79">
        <f t="shared" si="368"/>
        <v>469.2</v>
      </c>
      <c r="I800" s="79">
        <f t="shared" si="368"/>
        <v>105.1</v>
      </c>
      <c r="J800" s="79">
        <f t="shared" si="368"/>
        <v>369.2</v>
      </c>
      <c r="K800" s="79">
        <f t="shared" ref="K800:M800" si="370">K801+K802+K803+K804</f>
        <v>0</v>
      </c>
      <c r="L800" s="79">
        <f>L801+L802+L803+L804</f>
        <v>3478.3</v>
      </c>
      <c r="M800" s="79">
        <f t="shared" si="370"/>
        <v>0</v>
      </c>
      <c r="N800" s="79">
        <f>N801+N802+N803+N804</f>
        <v>3478.3</v>
      </c>
      <c r="O800" s="79">
        <f t="shared" ref="O800" si="371">O801+O802+O803+O804</f>
        <v>0</v>
      </c>
      <c r="P800" s="70">
        <f t="shared" si="366"/>
        <v>-2238.3740000000003</v>
      </c>
      <c r="Q800" s="70">
        <f t="shared" si="367"/>
        <v>14.158754459125609</v>
      </c>
      <c r="R800" s="71" t="e">
        <f>#REF!-F800</f>
        <v>#REF!</v>
      </c>
      <c r="S800" s="71" t="e">
        <f>#REF!/F800*100</f>
        <v>#REF!</v>
      </c>
      <c r="T800" s="70" t="e">
        <f>L800-#REF!</f>
        <v>#REF!</v>
      </c>
      <c r="U800" s="70" t="e">
        <f>+L800/#REF!*100</f>
        <v>#REF!</v>
      </c>
      <c r="V800" s="70">
        <f t="shared" si="362"/>
        <v>0</v>
      </c>
      <c r="W800" s="70">
        <f t="shared" si="363"/>
        <v>100</v>
      </c>
      <c r="X800" s="113"/>
    </row>
    <row r="801" spans="1:24" outlineLevel="1">
      <c r="A801" s="60"/>
      <c r="B801" s="80" t="s">
        <v>119</v>
      </c>
      <c r="C801" s="73">
        <v>22151</v>
      </c>
      <c r="D801" s="99"/>
      <c r="E801" s="74"/>
      <c r="F801" s="74"/>
      <c r="G801" s="74"/>
      <c r="H801" s="74"/>
      <c r="I801" s="74"/>
      <c r="J801" s="74"/>
      <c r="K801" s="74"/>
      <c r="L801" s="74">
        <v>10</v>
      </c>
      <c r="M801" s="74"/>
      <c r="N801" s="74">
        <v>10</v>
      </c>
      <c r="O801" s="74"/>
      <c r="P801" s="70">
        <f t="shared" si="366"/>
        <v>0</v>
      </c>
      <c r="Q801" s="70" t="e">
        <f t="shared" si="367"/>
        <v>#DIV/0!</v>
      </c>
      <c r="R801" s="71" t="e">
        <f>#REF!-F801</f>
        <v>#REF!</v>
      </c>
      <c r="S801" s="71" t="e">
        <f>#REF!/F801*100</f>
        <v>#REF!</v>
      </c>
      <c r="T801" s="70" t="e">
        <f>L801-#REF!</f>
        <v>#REF!</v>
      </c>
      <c r="U801" s="70" t="e">
        <f>+L801/#REF!*100</f>
        <v>#REF!</v>
      </c>
      <c r="V801" s="70">
        <f t="shared" si="362"/>
        <v>0</v>
      </c>
      <c r="W801" s="70">
        <f t="shared" si="363"/>
        <v>100</v>
      </c>
      <c r="X801" s="113"/>
    </row>
    <row r="802" spans="1:24" outlineLevel="1">
      <c r="A802" s="60"/>
      <c r="B802" s="80" t="s">
        <v>120</v>
      </c>
      <c r="C802" s="73">
        <v>22152</v>
      </c>
      <c r="D802" s="99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0">
        <f t="shared" si="366"/>
        <v>0</v>
      </c>
      <c r="Q802" s="70" t="e">
        <f t="shared" si="367"/>
        <v>#DIV/0!</v>
      </c>
      <c r="R802" s="71" t="e">
        <f>#REF!-F802</f>
        <v>#REF!</v>
      </c>
      <c r="S802" s="71" t="e">
        <f>#REF!/F802*100</f>
        <v>#REF!</v>
      </c>
      <c r="T802" s="70" t="e">
        <f>L802-#REF!</f>
        <v>#REF!</v>
      </c>
      <c r="U802" s="70" t="e">
        <f>+L802/#REF!*100</f>
        <v>#REF!</v>
      </c>
      <c r="V802" s="70">
        <f t="shared" si="362"/>
        <v>0</v>
      </c>
      <c r="W802" s="70" t="e">
        <f t="shared" si="363"/>
        <v>#DIV/0!</v>
      </c>
      <c r="X802" s="113"/>
    </row>
    <row r="803" spans="1:24" outlineLevel="1">
      <c r="A803" s="60"/>
      <c r="B803" s="80" t="s">
        <v>86</v>
      </c>
      <c r="C803" s="73">
        <v>22153</v>
      </c>
      <c r="D803" s="99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0">
        <f t="shared" si="366"/>
        <v>0</v>
      </c>
      <c r="Q803" s="70" t="e">
        <f t="shared" si="367"/>
        <v>#DIV/0!</v>
      </c>
      <c r="R803" s="71" t="e">
        <f>#REF!-F803</f>
        <v>#REF!</v>
      </c>
      <c r="S803" s="71" t="e">
        <f>#REF!/F803*100</f>
        <v>#REF!</v>
      </c>
      <c r="T803" s="70" t="e">
        <f>L803-#REF!</f>
        <v>#REF!</v>
      </c>
      <c r="U803" s="70" t="e">
        <f>+L803/#REF!*100</f>
        <v>#REF!</v>
      </c>
      <c r="V803" s="70">
        <f t="shared" si="362"/>
        <v>0</v>
      </c>
      <c r="W803" s="70" t="e">
        <f t="shared" si="363"/>
        <v>#DIV/0!</v>
      </c>
      <c r="X803" s="113"/>
    </row>
    <row r="804" spans="1:24" outlineLevel="1">
      <c r="A804" s="60"/>
      <c r="B804" s="80" t="s">
        <v>121</v>
      </c>
      <c r="C804" s="73">
        <v>22154</v>
      </c>
      <c r="D804" s="99">
        <v>2607.5740000000001</v>
      </c>
      <c r="E804" s="99"/>
      <c r="F804" s="74">
        <v>369.2</v>
      </c>
      <c r="G804" s="74"/>
      <c r="H804" s="74">
        <v>469.2</v>
      </c>
      <c r="I804" s="74">
        <v>105.1</v>
      </c>
      <c r="J804" s="74">
        <v>369.2</v>
      </c>
      <c r="K804" s="74"/>
      <c r="L804" s="74">
        <v>3468.3</v>
      </c>
      <c r="M804" s="74"/>
      <c r="N804" s="74">
        <v>3468.3</v>
      </c>
      <c r="O804" s="74"/>
      <c r="P804" s="70">
        <f t="shared" si="366"/>
        <v>-2238.3740000000003</v>
      </c>
      <c r="Q804" s="70">
        <f t="shared" si="367"/>
        <v>14.158754459125609</v>
      </c>
      <c r="R804" s="71" t="e">
        <f>#REF!-F804</f>
        <v>#REF!</v>
      </c>
      <c r="S804" s="71" t="e">
        <f>#REF!/F804*100</f>
        <v>#REF!</v>
      </c>
      <c r="T804" s="70" t="e">
        <f>L804-#REF!</f>
        <v>#REF!</v>
      </c>
      <c r="U804" s="70" t="e">
        <f>+L804/#REF!*100</f>
        <v>#REF!</v>
      </c>
      <c r="V804" s="70">
        <f t="shared" si="362"/>
        <v>0</v>
      </c>
      <c r="W804" s="70">
        <f t="shared" si="363"/>
        <v>100</v>
      </c>
      <c r="X804" s="113"/>
    </row>
    <row r="805" spans="1:24" outlineLevel="1">
      <c r="A805" s="60"/>
      <c r="B805" s="76" t="s">
        <v>88</v>
      </c>
      <c r="C805" s="73">
        <v>2217</v>
      </c>
      <c r="D805" s="99"/>
      <c r="E805" s="74"/>
      <c r="F805" s="100"/>
      <c r="G805" s="74"/>
      <c r="H805" s="100"/>
      <c r="I805" s="74"/>
      <c r="J805" s="100"/>
      <c r="K805" s="74"/>
      <c r="L805" s="100"/>
      <c r="M805" s="74"/>
      <c r="N805" s="100"/>
      <c r="O805" s="74"/>
      <c r="P805" s="70">
        <f t="shared" si="366"/>
        <v>0</v>
      </c>
      <c r="Q805" s="70" t="e">
        <f t="shared" si="367"/>
        <v>#DIV/0!</v>
      </c>
      <c r="R805" s="71" t="e">
        <f>#REF!-F805</f>
        <v>#REF!</v>
      </c>
      <c r="S805" s="71" t="e">
        <f>#REF!/F805*100</f>
        <v>#REF!</v>
      </c>
      <c r="T805" s="70" t="e">
        <f>L805-#REF!</f>
        <v>#REF!</v>
      </c>
      <c r="U805" s="70" t="e">
        <f>+L805/#REF!*100</f>
        <v>#REF!</v>
      </c>
      <c r="V805" s="70">
        <f t="shared" si="362"/>
        <v>0</v>
      </c>
      <c r="W805" s="70" t="e">
        <f t="shared" si="363"/>
        <v>#DIV/0!</v>
      </c>
      <c r="X805" s="113"/>
    </row>
    <row r="806" spans="1:24" outlineLevel="1">
      <c r="A806" s="60"/>
      <c r="B806" s="72" t="s">
        <v>89</v>
      </c>
      <c r="C806" s="73">
        <v>2218</v>
      </c>
      <c r="D806" s="99"/>
      <c r="E806" s="74"/>
      <c r="F806" s="100"/>
      <c r="G806" s="74"/>
      <c r="H806" s="100"/>
      <c r="I806" s="74"/>
      <c r="J806" s="100"/>
      <c r="K806" s="74"/>
      <c r="L806" s="100"/>
      <c r="M806" s="74"/>
      <c r="N806" s="100"/>
      <c r="O806" s="74"/>
      <c r="P806" s="70">
        <f t="shared" si="366"/>
        <v>0</v>
      </c>
      <c r="Q806" s="70" t="e">
        <f t="shared" si="367"/>
        <v>#DIV/0!</v>
      </c>
      <c r="R806" s="71" t="e">
        <f>#REF!-F806</f>
        <v>#REF!</v>
      </c>
      <c r="S806" s="71" t="e">
        <f>#REF!/F806*100</f>
        <v>#REF!</v>
      </c>
      <c r="T806" s="70" t="e">
        <f>L806-#REF!</f>
        <v>#REF!</v>
      </c>
      <c r="U806" s="70" t="e">
        <f>+L806/#REF!*100</f>
        <v>#REF!</v>
      </c>
      <c r="V806" s="70">
        <f t="shared" si="362"/>
        <v>0</v>
      </c>
      <c r="W806" s="70" t="e">
        <f t="shared" si="363"/>
        <v>#DIV/0!</v>
      </c>
      <c r="X806" s="113"/>
    </row>
    <row r="807" spans="1:24" outlineLevel="1">
      <c r="A807" s="60"/>
      <c r="B807" s="72" t="s">
        <v>122</v>
      </c>
      <c r="C807" s="73">
        <v>2221</v>
      </c>
      <c r="D807" s="99"/>
      <c r="E807" s="74"/>
      <c r="F807" s="100">
        <v>139.69999999999999</v>
      </c>
      <c r="G807" s="74"/>
      <c r="H807" s="100">
        <v>139.69999999999999</v>
      </c>
      <c r="I807" s="74">
        <v>30</v>
      </c>
      <c r="J807" s="100">
        <v>139.69999999999999</v>
      </c>
      <c r="K807" s="74"/>
      <c r="L807" s="100"/>
      <c r="M807" s="74"/>
      <c r="N807" s="100">
        <v>1500</v>
      </c>
      <c r="O807" s="74"/>
      <c r="P807" s="70">
        <f t="shared" si="366"/>
        <v>139.69999999999999</v>
      </c>
      <c r="Q807" s="70" t="e">
        <f t="shared" si="367"/>
        <v>#DIV/0!</v>
      </c>
      <c r="R807" s="71" t="e">
        <f>#REF!-F807</f>
        <v>#REF!</v>
      </c>
      <c r="S807" s="71" t="e">
        <f>#REF!/F807*100</f>
        <v>#REF!</v>
      </c>
      <c r="T807" s="70" t="e">
        <f>L807-#REF!</f>
        <v>#REF!</v>
      </c>
      <c r="U807" s="70" t="e">
        <f>+L807/#REF!*100</f>
        <v>#REF!</v>
      </c>
      <c r="V807" s="70">
        <f t="shared" si="362"/>
        <v>1500</v>
      </c>
      <c r="W807" s="70" t="e">
        <f t="shared" si="363"/>
        <v>#DIV/0!</v>
      </c>
      <c r="X807" s="113"/>
    </row>
    <row r="808" spans="1:24" ht="25.5" outlineLevel="1">
      <c r="A808" s="60"/>
      <c r="B808" s="81" t="s">
        <v>91</v>
      </c>
      <c r="C808" s="73">
        <v>2222</v>
      </c>
      <c r="D808" s="99">
        <v>2705.5549999999998</v>
      </c>
      <c r="E808" s="74"/>
      <c r="F808" s="100">
        <v>1948.9</v>
      </c>
      <c r="G808" s="74"/>
      <c r="H808" s="100">
        <v>1804.3</v>
      </c>
      <c r="I808" s="74"/>
      <c r="J808" s="100">
        <v>1948.9</v>
      </c>
      <c r="K808" s="74"/>
      <c r="L808" s="100">
        <v>5194.2</v>
      </c>
      <c r="M808" s="74"/>
      <c r="N808" s="100">
        <v>5194.2</v>
      </c>
      <c r="O808" s="74"/>
      <c r="P808" s="70">
        <f t="shared" si="366"/>
        <v>-756.65499999999975</v>
      </c>
      <c r="Q808" s="70">
        <f t="shared" si="367"/>
        <v>72.033279678291521</v>
      </c>
      <c r="R808" s="71" t="e">
        <f>#REF!-F808</f>
        <v>#REF!</v>
      </c>
      <c r="S808" s="71" t="e">
        <f>#REF!/F808*100</f>
        <v>#REF!</v>
      </c>
      <c r="T808" s="70" t="e">
        <f>L808-#REF!</f>
        <v>#REF!</v>
      </c>
      <c r="U808" s="70" t="e">
        <f>+L808/#REF!*100</f>
        <v>#REF!</v>
      </c>
      <c r="V808" s="70">
        <f t="shared" si="362"/>
        <v>0</v>
      </c>
      <c r="W808" s="70">
        <f t="shared" si="363"/>
        <v>100</v>
      </c>
      <c r="X808" s="113"/>
    </row>
    <row r="809" spans="1:24" outlineLevel="1">
      <c r="A809" s="60"/>
      <c r="B809" s="81" t="s">
        <v>92</v>
      </c>
      <c r="C809" s="73">
        <v>2223</v>
      </c>
      <c r="D809" s="99">
        <v>407.35</v>
      </c>
      <c r="E809" s="74"/>
      <c r="F809" s="74">
        <v>226</v>
      </c>
      <c r="G809" s="74"/>
      <c r="H809" s="74">
        <v>263.60000000000002</v>
      </c>
      <c r="I809" s="74"/>
      <c r="J809" s="74">
        <v>226</v>
      </c>
      <c r="K809" s="74"/>
      <c r="L809" s="74">
        <v>183</v>
      </c>
      <c r="M809" s="74"/>
      <c r="N809" s="74">
        <v>183</v>
      </c>
      <c r="O809" s="74"/>
      <c r="P809" s="70">
        <f t="shared" si="366"/>
        <v>-181.35000000000002</v>
      </c>
      <c r="Q809" s="70">
        <f t="shared" si="367"/>
        <v>55.480544985884372</v>
      </c>
      <c r="R809" s="71" t="e">
        <f>#REF!-F809</f>
        <v>#REF!</v>
      </c>
      <c r="S809" s="71" t="e">
        <f>#REF!/F809*100</f>
        <v>#REF!</v>
      </c>
      <c r="T809" s="70" t="e">
        <f>L809-#REF!</f>
        <v>#REF!</v>
      </c>
      <c r="U809" s="70" t="e">
        <f>+L809/#REF!*100</f>
        <v>#REF!</v>
      </c>
      <c r="V809" s="70">
        <f t="shared" si="362"/>
        <v>0</v>
      </c>
      <c r="W809" s="70">
        <f t="shared" si="363"/>
        <v>100</v>
      </c>
      <c r="X809" s="113"/>
    </row>
    <row r="810" spans="1:24" outlineLevel="1">
      <c r="A810" s="60"/>
      <c r="B810" s="81" t="s">
        <v>128</v>
      </c>
      <c r="C810" s="73">
        <v>2224</v>
      </c>
      <c r="D810" s="99">
        <v>79.040000000000006</v>
      </c>
      <c r="E810" s="74"/>
      <c r="F810" s="74">
        <v>136</v>
      </c>
      <c r="G810" s="74"/>
      <c r="H810" s="74">
        <v>136</v>
      </c>
      <c r="I810" s="74">
        <v>31</v>
      </c>
      <c r="J810" s="74">
        <v>136</v>
      </c>
      <c r="K810" s="74"/>
      <c r="L810" s="74">
        <v>140</v>
      </c>
      <c r="M810" s="74"/>
      <c r="N810" s="74">
        <v>150</v>
      </c>
      <c r="O810" s="74"/>
      <c r="P810" s="70">
        <f t="shared" si="366"/>
        <v>56.959999999999994</v>
      </c>
      <c r="Q810" s="70">
        <f t="shared" si="367"/>
        <v>172.06477732793522</v>
      </c>
      <c r="R810" s="71" t="e">
        <f>#REF!-F810</f>
        <v>#REF!</v>
      </c>
      <c r="S810" s="71" t="e">
        <f>#REF!/F810*100</f>
        <v>#REF!</v>
      </c>
      <c r="T810" s="70" t="e">
        <f>L810-#REF!</f>
        <v>#REF!</v>
      </c>
      <c r="U810" s="70" t="e">
        <f>+L810/#REF!*100</f>
        <v>#REF!</v>
      </c>
      <c r="V810" s="70">
        <f t="shared" si="362"/>
        <v>10</v>
      </c>
      <c r="W810" s="70">
        <f t="shared" si="363"/>
        <v>107.14285714285714</v>
      </c>
      <c r="X810" s="113"/>
    </row>
    <row r="811" spans="1:24" outlineLevel="1">
      <c r="A811" s="60"/>
      <c r="B811" s="81" t="s">
        <v>123</v>
      </c>
      <c r="C811" s="73">
        <v>2225</v>
      </c>
      <c r="D811" s="99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0">
        <f t="shared" si="366"/>
        <v>0</v>
      </c>
      <c r="Q811" s="70" t="e">
        <f t="shared" si="367"/>
        <v>#DIV/0!</v>
      </c>
      <c r="R811" s="71" t="e">
        <f>#REF!-F811</f>
        <v>#REF!</v>
      </c>
      <c r="S811" s="71" t="e">
        <f>#REF!/F811*100</f>
        <v>#REF!</v>
      </c>
      <c r="T811" s="70" t="e">
        <f>L811-#REF!</f>
        <v>#REF!</v>
      </c>
      <c r="U811" s="70" t="e">
        <f>+L811/#REF!*100</f>
        <v>#REF!</v>
      </c>
      <c r="V811" s="70">
        <f t="shared" si="362"/>
        <v>0</v>
      </c>
      <c r="W811" s="70" t="e">
        <f t="shared" si="363"/>
        <v>#DIV/0!</v>
      </c>
      <c r="X811" s="113"/>
    </row>
    <row r="812" spans="1:24" s="112" customFormat="1" outlineLevel="1">
      <c r="A812" s="60"/>
      <c r="B812" s="110" t="s">
        <v>124</v>
      </c>
      <c r="C812" s="78">
        <v>2231</v>
      </c>
      <c r="D812" s="79">
        <v>2295.681</v>
      </c>
      <c r="E812" s="67"/>
      <c r="F812" s="67">
        <f>F813+F814+F815+F816</f>
        <v>3625</v>
      </c>
      <c r="G812" s="67"/>
      <c r="H812" s="67">
        <f>H813+H814+H815+H816</f>
        <v>3625</v>
      </c>
      <c r="I812" s="67"/>
      <c r="J812" s="67">
        <f>J813+J814+J815+J816</f>
        <v>3950</v>
      </c>
      <c r="K812" s="67"/>
      <c r="L812" s="67">
        <f>L813+L814+L815+L816</f>
        <v>4148</v>
      </c>
      <c r="M812" s="67"/>
      <c r="N812" s="67">
        <f>N813+N814+N815+N816</f>
        <v>4300</v>
      </c>
      <c r="O812" s="67"/>
      <c r="P812" s="111">
        <f t="shared" si="366"/>
        <v>1329.319</v>
      </c>
      <c r="Q812" s="111">
        <f t="shared" si="367"/>
        <v>157.90521418263253</v>
      </c>
      <c r="R812" s="98" t="e">
        <f>#REF!-F812</f>
        <v>#REF!</v>
      </c>
      <c r="S812" s="98" t="e">
        <f>#REF!/F812*100</f>
        <v>#REF!</v>
      </c>
      <c r="T812" s="111" t="e">
        <f>L812-#REF!</f>
        <v>#REF!</v>
      </c>
      <c r="U812" s="111" t="e">
        <f>+L812/#REF!*100</f>
        <v>#REF!</v>
      </c>
      <c r="V812" s="111">
        <f t="shared" si="362"/>
        <v>152</v>
      </c>
      <c r="W812" s="111">
        <f t="shared" si="363"/>
        <v>103.66441658630666</v>
      </c>
      <c r="X812" s="117"/>
    </row>
    <row r="813" spans="1:24" outlineLevel="1">
      <c r="A813" s="60"/>
      <c r="B813" s="81" t="s">
        <v>96</v>
      </c>
      <c r="C813" s="73">
        <v>22311100</v>
      </c>
      <c r="D813" s="99">
        <v>2330.598</v>
      </c>
      <c r="E813" s="74"/>
      <c r="F813" s="74">
        <v>3232.1</v>
      </c>
      <c r="G813" s="74"/>
      <c r="H813" s="74">
        <v>3232.1</v>
      </c>
      <c r="I813" s="74"/>
      <c r="J813" s="74">
        <v>3500</v>
      </c>
      <c r="K813" s="74"/>
      <c r="L813" s="74">
        <v>3680</v>
      </c>
      <c r="M813" s="74"/>
      <c r="N813" s="74">
        <v>3800</v>
      </c>
      <c r="O813" s="74"/>
      <c r="P813" s="70">
        <f t="shared" si="366"/>
        <v>901.50199999999995</v>
      </c>
      <c r="Q813" s="70">
        <f t="shared" si="367"/>
        <v>138.68114535411081</v>
      </c>
      <c r="R813" s="71" t="e">
        <f>#REF!-F813</f>
        <v>#REF!</v>
      </c>
      <c r="S813" s="71" t="e">
        <f>#REF!/F813*100</f>
        <v>#REF!</v>
      </c>
      <c r="T813" s="70" t="e">
        <f>L813-#REF!</f>
        <v>#REF!</v>
      </c>
      <c r="U813" s="70" t="e">
        <f>+L813/#REF!*100</f>
        <v>#REF!</v>
      </c>
      <c r="V813" s="70">
        <f t="shared" si="362"/>
        <v>120</v>
      </c>
      <c r="W813" s="70">
        <f t="shared" si="363"/>
        <v>103.26086956521738</v>
      </c>
      <c r="X813" s="113"/>
    </row>
    <row r="814" spans="1:24" outlineLevel="1">
      <c r="A814" s="60"/>
      <c r="B814" s="81" t="s">
        <v>97</v>
      </c>
      <c r="C814" s="73">
        <v>22311200</v>
      </c>
      <c r="D814" s="99">
        <v>249.7</v>
      </c>
      <c r="E814" s="74"/>
      <c r="F814" s="74">
        <v>392.9</v>
      </c>
      <c r="G814" s="74"/>
      <c r="H814" s="74">
        <v>392.9</v>
      </c>
      <c r="I814" s="74"/>
      <c r="J814" s="74">
        <v>450</v>
      </c>
      <c r="K814" s="74"/>
      <c r="L814" s="74">
        <v>468</v>
      </c>
      <c r="M814" s="74"/>
      <c r="N814" s="74">
        <v>500</v>
      </c>
      <c r="O814" s="74"/>
      <c r="P814" s="70">
        <f t="shared" si="366"/>
        <v>143.19999999999999</v>
      </c>
      <c r="Q814" s="70">
        <f t="shared" si="367"/>
        <v>157.34881858229878</v>
      </c>
      <c r="R814" s="71" t="e">
        <f>#REF!-F814</f>
        <v>#REF!</v>
      </c>
      <c r="S814" s="71" t="e">
        <f>#REF!/F814*100</f>
        <v>#REF!</v>
      </c>
      <c r="T814" s="70" t="e">
        <f>L814-#REF!</f>
        <v>#REF!</v>
      </c>
      <c r="U814" s="70" t="e">
        <f>+L814/#REF!*100</f>
        <v>#REF!</v>
      </c>
      <c r="V814" s="70">
        <f t="shared" si="362"/>
        <v>32</v>
      </c>
      <c r="W814" s="70">
        <f t="shared" si="363"/>
        <v>106.83760683760684</v>
      </c>
      <c r="X814" s="113"/>
    </row>
    <row r="815" spans="1:24" ht="25.5" hidden="1" outlineLevel="1">
      <c r="A815" s="60"/>
      <c r="B815" s="81" t="s">
        <v>98</v>
      </c>
      <c r="C815" s="73">
        <v>22311300</v>
      </c>
      <c r="D815" s="99"/>
      <c r="E815" s="74"/>
      <c r="F815" s="74">
        <v>0</v>
      </c>
      <c r="G815" s="74"/>
      <c r="H815" s="74">
        <v>0</v>
      </c>
      <c r="I815" s="74"/>
      <c r="J815" s="74">
        <v>0</v>
      </c>
      <c r="K815" s="74"/>
      <c r="L815" s="74">
        <v>0</v>
      </c>
      <c r="M815" s="74"/>
      <c r="N815" s="74">
        <v>0</v>
      </c>
      <c r="O815" s="74"/>
      <c r="P815" s="70">
        <f t="shared" si="366"/>
        <v>0</v>
      </c>
      <c r="Q815" s="70" t="e">
        <f t="shared" si="367"/>
        <v>#DIV/0!</v>
      </c>
      <c r="R815" s="71" t="e">
        <f>#REF!-F815</f>
        <v>#REF!</v>
      </c>
      <c r="S815" s="71" t="e">
        <f>#REF!/F815*100</f>
        <v>#REF!</v>
      </c>
      <c r="T815" s="70" t="e">
        <f>L815-#REF!</f>
        <v>#REF!</v>
      </c>
      <c r="U815" s="70" t="e">
        <f>+L815/#REF!*100</f>
        <v>#REF!</v>
      </c>
      <c r="V815" s="70">
        <f t="shared" si="362"/>
        <v>0</v>
      </c>
      <c r="W815" s="70" t="e">
        <f t="shared" si="363"/>
        <v>#DIV/0!</v>
      </c>
      <c r="X815" s="113"/>
    </row>
    <row r="816" spans="1:24" ht="13.5" hidden="1" customHeight="1" outlineLevel="1">
      <c r="A816" s="60"/>
      <c r="B816" s="81" t="s">
        <v>99</v>
      </c>
      <c r="C816" s="73">
        <v>22311400</v>
      </c>
      <c r="D816" s="74"/>
      <c r="E816" s="74"/>
      <c r="F816" s="74">
        <v>0</v>
      </c>
      <c r="G816" s="74"/>
      <c r="H816" s="74">
        <v>0</v>
      </c>
      <c r="I816" s="74"/>
      <c r="J816" s="74">
        <v>0</v>
      </c>
      <c r="K816" s="74"/>
      <c r="L816" s="74">
        <v>0</v>
      </c>
      <c r="M816" s="74"/>
      <c r="N816" s="74">
        <v>0</v>
      </c>
      <c r="O816" s="74"/>
      <c r="P816" s="70">
        <f t="shared" si="366"/>
        <v>0</v>
      </c>
      <c r="Q816" s="70" t="e">
        <f t="shared" si="367"/>
        <v>#DIV/0!</v>
      </c>
      <c r="R816" s="71" t="e">
        <f>#REF!-F816</f>
        <v>#REF!</v>
      </c>
      <c r="S816" s="71" t="e">
        <f>#REF!/F816*100</f>
        <v>#REF!</v>
      </c>
      <c r="T816" s="70" t="e">
        <f>L816-#REF!</f>
        <v>#REF!</v>
      </c>
      <c r="U816" s="70" t="e">
        <f>+L816/#REF!*100</f>
        <v>#REF!</v>
      </c>
      <c r="V816" s="70">
        <f t="shared" si="362"/>
        <v>0</v>
      </c>
      <c r="W816" s="70" t="e">
        <f t="shared" si="363"/>
        <v>#DIV/0!</v>
      </c>
      <c r="X816" s="113"/>
    </row>
    <row r="817" spans="1:24" ht="13.5" hidden="1" customHeight="1" outlineLevel="1">
      <c r="A817" s="60"/>
      <c r="B817" s="81" t="s">
        <v>100</v>
      </c>
      <c r="C817" s="73">
        <v>2235</v>
      </c>
      <c r="D817" s="74"/>
      <c r="E817" s="74"/>
      <c r="F817" s="74">
        <v>0</v>
      </c>
      <c r="G817" s="74"/>
      <c r="H817" s="74">
        <v>0</v>
      </c>
      <c r="I817" s="74"/>
      <c r="J817" s="74">
        <v>0</v>
      </c>
      <c r="K817" s="74"/>
      <c r="L817" s="74">
        <v>0</v>
      </c>
      <c r="M817" s="74"/>
      <c r="N817" s="74">
        <v>0</v>
      </c>
      <c r="O817" s="74"/>
      <c r="P817" s="70">
        <f t="shared" si="366"/>
        <v>0</v>
      </c>
      <c r="Q817" s="70" t="e">
        <f t="shared" si="367"/>
        <v>#DIV/0!</v>
      </c>
      <c r="R817" s="71" t="e">
        <f>#REF!-F817</f>
        <v>#REF!</v>
      </c>
      <c r="S817" s="71" t="e">
        <f>#REF!/F817*100</f>
        <v>#REF!</v>
      </c>
      <c r="T817" s="70" t="e">
        <f>L817-#REF!</f>
        <v>#REF!</v>
      </c>
      <c r="U817" s="70" t="e">
        <f>+L817/#REF!*100</f>
        <v>#REF!</v>
      </c>
      <c r="V817" s="70">
        <f t="shared" si="362"/>
        <v>0</v>
      </c>
      <c r="W817" s="70" t="e">
        <f t="shared" si="363"/>
        <v>#DIV/0!</v>
      </c>
      <c r="X817" s="113"/>
    </row>
    <row r="818" spans="1:24" ht="13.5" hidden="1" customHeight="1" outlineLevel="1">
      <c r="A818" s="60"/>
      <c r="B818" s="72" t="s">
        <v>101</v>
      </c>
      <c r="C818" s="73">
        <v>2511</v>
      </c>
      <c r="D818" s="74"/>
      <c r="E818" s="74"/>
      <c r="F818" s="74">
        <v>0</v>
      </c>
      <c r="G818" s="74"/>
      <c r="H818" s="74">
        <v>0</v>
      </c>
      <c r="I818" s="74"/>
      <c r="J818" s="74">
        <v>0</v>
      </c>
      <c r="K818" s="74"/>
      <c r="L818" s="74">
        <v>0</v>
      </c>
      <c r="M818" s="74"/>
      <c r="N818" s="74">
        <v>0</v>
      </c>
      <c r="O818" s="74"/>
      <c r="P818" s="70">
        <f t="shared" si="366"/>
        <v>0</v>
      </c>
      <c r="Q818" s="70" t="e">
        <f t="shared" si="367"/>
        <v>#DIV/0!</v>
      </c>
      <c r="R818" s="71" t="e">
        <f>#REF!-F818</f>
        <v>#REF!</v>
      </c>
      <c r="S818" s="71" t="e">
        <f>#REF!/F818*100</f>
        <v>#REF!</v>
      </c>
      <c r="T818" s="70" t="e">
        <f>L818-#REF!</f>
        <v>#REF!</v>
      </c>
      <c r="U818" s="70" t="e">
        <f>+L818/#REF!*100</f>
        <v>#REF!</v>
      </c>
      <c r="V818" s="70">
        <f t="shared" si="362"/>
        <v>0</v>
      </c>
      <c r="W818" s="70" t="e">
        <f t="shared" si="363"/>
        <v>#DIV/0!</v>
      </c>
      <c r="X818" s="113"/>
    </row>
    <row r="819" spans="1:24" ht="13.5" hidden="1" customHeight="1" outlineLevel="1">
      <c r="A819" s="60"/>
      <c r="B819" s="72" t="s">
        <v>102</v>
      </c>
      <c r="C819" s="73">
        <v>2512</v>
      </c>
      <c r="D819" s="74"/>
      <c r="E819" s="74"/>
      <c r="F819" s="74">
        <v>0</v>
      </c>
      <c r="G819" s="74"/>
      <c r="H819" s="74">
        <v>0</v>
      </c>
      <c r="I819" s="74"/>
      <c r="J819" s="74">
        <v>0</v>
      </c>
      <c r="K819" s="74"/>
      <c r="L819" s="74">
        <v>0</v>
      </c>
      <c r="M819" s="74"/>
      <c r="N819" s="74">
        <v>0</v>
      </c>
      <c r="O819" s="74"/>
      <c r="P819" s="70">
        <f t="shared" si="366"/>
        <v>0</v>
      </c>
      <c r="Q819" s="70" t="e">
        <f t="shared" si="367"/>
        <v>#DIV/0!</v>
      </c>
      <c r="R819" s="71" t="e">
        <f>#REF!-F819</f>
        <v>#REF!</v>
      </c>
      <c r="S819" s="71" t="e">
        <f>#REF!/F819*100</f>
        <v>#REF!</v>
      </c>
      <c r="T819" s="70" t="e">
        <f>L819-#REF!</f>
        <v>#REF!</v>
      </c>
      <c r="U819" s="70" t="e">
        <f>+L819/#REF!*100</f>
        <v>#REF!</v>
      </c>
      <c r="V819" s="70">
        <f t="shared" si="362"/>
        <v>0</v>
      </c>
      <c r="W819" s="70" t="e">
        <f t="shared" si="363"/>
        <v>#DIV/0!</v>
      </c>
      <c r="X819" s="113"/>
    </row>
    <row r="820" spans="1:24" ht="13.5" hidden="1" customHeight="1" outlineLevel="1">
      <c r="A820" s="60"/>
      <c r="B820" s="72" t="s">
        <v>129</v>
      </c>
      <c r="C820" s="73">
        <v>2521</v>
      </c>
      <c r="D820" s="74"/>
      <c r="E820" s="74"/>
      <c r="F820" s="74">
        <v>0</v>
      </c>
      <c r="G820" s="74"/>
      <c r="H820" s="74">
        <v>0</v>
      </c>
      <c r="I820" s="74"/>
      <c r="J820" s="74">
        <v>0</v>
      </c>
      <c r="K820" s="74"/>
      <c r="L820" s="74">
        <v>0</v>
      </c>
      <c r="M820" s="74"/>
      <c r="N820" s="74">
        <v>0</v>
      </c>
      <c r="O820" s="74"/>
      <c r="P820" s="70">
        <f t="shared" si="366"/>
        <v>0</v>
      </c>
      <c r="Q820" s="70" t="e">
        <f t="shared" si="367"/>
        <v>#DIV/0!</v>
      </c>
      <c r="R820" s="71" t="e">
        <f>#REF!-F820</f>
        <v>#REF!</v>
      </c>
      <c r="S820" s="71" t="e">
        <f>#REF!/F820*100</f>
        <v>#REF!</v>
      </c>
      <c r="T820" s="70" t="e">
        <f>L820-#REF!</f>
        <v>#REF!</v>
      </c>
      <c r="U820" s="70" t="e">
        <f>+L820/#REF!*100</f>
        <v>#REF!</v>
      </c>
      <c r="V820" s="70">
        <f t="shared" si="362"/>
        <v>0</v>
      </c>
      <c r="W820" s="70" t="e">
        <f t="shared" si="363"/>
        <v>#DIV/0!</v>
      </c>
      <c r="X820" s="113"/>
    </row>
    <row r="821" spans="1:24" ht="13.5" hidden="1" customHeight="1" outlineLevel="1">
      <c r="A821" s="60"/>
      <c r="B821" s="85" t="s">
        <v>104</v>
      </c>
      <c r="C821" s="73">
        <v>2721</v>
      </c>
      <c r="D821" s="74"/>
      <c r="E821" s="74"/>
      <c r="F821" s="74">
        <v>0</v>
      </c>
      <c r="G821" s="74"/>
      <c r="H821" s="74">
        <v>0</v>
      </c>
      <c r="I821" s="74"/>
      <c r="J821" s="74">
        <v>0</v>
      </c>
      <c r="K821" s="74"/>
      <c r="L821" s="74">
        <v>0</v>
      </c>
      <c r="M821" s="74"/>
      <c r="N821" s="74">
        <v>0</v>
      </c>
      <c r="O821" s="74"/>
      <c r="P821" s="70">
        <f t="shared" si="366"/>
        <v>0</v>
      </c>
      <c r="Q821" s="70" t="e">
        <f t="shared" si="367"/>
        <v>#DIV/0!</v>
      </c>
      <c r="R821" s="71" t="e">
        <f>#REF!-F821</f>
        <v>#REF!</v>
      </c>
      <c r="S821" s="71" t="e">
        <f>#REF!/F821*100</f>
        <v>#REF!</v>
      </c>
      <c r="T821" s="70" t="e">
        <f>L821-#REF!</f>
        <v>#REF!</v>
      </c>
      <c r="U821" s="70" t="e">
        <f>+L821/#REF!*100</f>
        <v>#REF!</v>
      </c>
      <c r="V821" s="70">
        <f t="shared" si="362"/>
        <v>0</v>
      </c>
      <c r="W821" s="70" t="e">
        <f t="shared" si="363"/>
        <v>#DIV/0!</v>
      </c>
      <c r="X821" s="113"/>
    </row>
    <row r="822" spans="1:24" outlineLevel="1">
      <c r="A822" s="60"/>
      <c r="B822" s="88" t="s">
        <v>109</v>
      </c>
      <c r="C822" s="73"/>
      <c r="D822" s="67">
        <f>SUM(D823:D825)</f>
        <v>11706.66</v>
      </c>
      <c r="E822" s="67">
        <f>SUM(E823:E825)</f>
        <v>0</v>
      </c>
      <c r="F822" s="67">
        <f>F823+F824+F825</f>
        <v>9631.5</v>
      </c>
      <c r="G822" s="67">
        <f>SUM(G823:G825)</f>
        <v>100</v>
      </c>
      <c r="H822" s="67">
        <f>H823+H824+H825</f>
        <v>13135</v>
      </c>
      <c r="I822" s="67">
        <f>SUM(I823:I825)</f>
        <v>200</v>
      </c>
      <c r="J822" s="67">
        <f>J823+J824+J825</f>
        <v>15849</v>
      </c>
      <c r="K822" s="67">
        <f>SUM(K823:K825)</f>
        <v>100</v>
      </c>
      <c r="L822" s="67">
        <f>L823+L824+L825</f>
        <v>17400</v>
      </c>
      <c r="M822" s="67">
        <f>SUM(M823:M825)</f>
        <v>100</v>
      </c>
      <c r="N822" s="67">
        <f>N823+N824+N825</f>
        <v>7830</v>
      </c>
      <c r="O822" s="67">
        <f>SUM(O823:O825)</f>
        <v>100</v>
      </c>
      <c r="P822" s="70">
        <f t="shared" si="366"/>
        <v>-2075.16</v>
      </c>
      <c r="Q822" s="70">
        <f t="shared" si="367"/>
        <v>82.273680110296183</v>
      </c>
      <c r="R822" s="71" t="e">
        <f>#REF!-F822</f>
        <v>#REF!</v>
      </c>
      <c r="S822" s="71" t="e">
        <f>#REF!/F822*100</f>
        <v>#REF!</v>
      </c>
      <c r="T822" s="70" t="e">
        <f>L822-#REF!</f>
        <v>#REF!</v>
      </c>
      <c r="U822" s="70" t="e">
        <f>+L822/#REF!*100</f>
        <v>#REF!</v>
      </c>
      <c r="V822" s="70">
        <f t="shared" si="362"/>
        <v>-9570</v>
      </c>
      <c r="W822" s="70">
        <f t="shared" si="363"/>
        <v>45</v>
      </c>
      <c r="X822" s="113"/>
    </row>
    <row r="823" spans="1:24" outlineLevel="1">
      <c r="A823" s="60"/>
      <c r="B823" s="72" t="s">
        <v>110</v>
      </c>
      <c r="C823" s="73">
        <v>3111</v>
      </c>
      <c r="D823" s="82">
        <v>796.37</v>
      </c>
      <c r="E823" s="74"/>
      <c r="F823" s="74">
        <v>512</v>
      </c>
      <c r="G823" s="74"/>
      <c r="H823" s="74">
        <v>2184.9</v>
      </c>
      <c r="I823" s="74"/>
      <c r="J823" s="74">
        <v>512</v>
      </c>
      <c r="K823" s="74"/>
      <c r="L823" s="74">
        <v>1800</v>
      </c>
      <c r="M823" s="74"/>
      <c r="N823" s="74">
        <v>3200</v>
      </c>
      <c r="O823" s="74"/>
      <c r="P823" s="70">
        <f t="shared" si="366"/>
        <v>-284.37</v>
      </c>
      <c r="Q823" s="70">
        <f t="shared" si="367"/>
        <v>64.291723696271831</v>
      </c>
      <c r="R823" s="71" t="e">
        <f>#REF!-F823</f>
        <v>#REF!</v>
      </c>
      <c r="S823" s="71" t="e">
        <f>#REF!/F823*100</f>
        <v>#REF!</v>
      </c>
      <c r="T823" s="70" t="e">
        <f>L823-#REF!</f>
        <v>#REF!</v>
      </c>
      <c r="U823" s="70" t="e">
        <f>+L823/#REF!*100</f>
        <v>#REF!</v>
      </c>
      <c r="V823" s="70">
        <f t="shared" si="362"/>
        <v>1400</v>
      </c>
      <c r="W823" s="70">
        <f t="shared" si="363"/>
        <v>177.77777777777777</v>
      </c>
      <c r="X823" s="113"/>
    </row>
    <row r="824" spans="1:24" outlineLevel="1">
      <c r="A824" s="60"/>
      <c r="B824" s="72" t="s">
        <v>111</v>
      </c>
      <c r="C824" s="73">
        <v>3112</v>
      </c>
      <c r="D824" s="82">
        <v>2976.35</v>
      </c>
      <c r="E824" s="74"/>
      <c r="F824" s="100">
        <v>4123</v>
      </c>
      <c r="G824" s="74">
        <v>100</v>
      </c>
      <c r="H824" s="100">
        <v>4469</v>
      </c>
      <c r="I824" s="74">
        <v>200</v>
      </c>
      <c r="J824" s="100">
        <v>4123</v>
      </c>
      <c r="K824" s="74">
        <v>100</v>
      </c>
      <c r="L824" s="100">
        <v>5600</v>
      </c>
      <c r="M824" s="74">
        <v>100</v>
      </c>
      <c r="N824" s="100">
        <v>150</v>
      </c>
      <c r="O824" s="74">
        <v>100</v>
      </c>
      <c r="P824" s="70">
        <f t="shared" si="366"/>
        <v>1146.6500000000001</v>
      </c>
      <c r="Q824" s="70">
        <f t="shared" si="367"/>
        <v>138.52537503989785</v>
      </c>
      <c r="R824" s="71" t="e">
        <f>#REF!-F824</f>
        <v>#REF!</v>
      </c>
      <c r="S824" s="71" t="e">
        <f>#REF!/F824*100</f>
        <v>#REF!</v>
      </c>
      <c r="T824" s="70" t="e">
        <f>L824-#REF!</f>
        <v>#REF!</v>
      </c>
      <c r="U824" s="70" t="e">
        <f>+L824/#REF!*100</f>
        <v>#REF!</v>
      </c>
      <c r="V824" s="70">
        <f t="shared" si="362"/>
        <v>-5450</v>
      </c>
      <c r="W824" s="70">
        <f t="shared" si="363"/>
        <v>2.6785714285714284</v>
      </c>
      <c r="X824" s="113"/>
    </row>
    <row r="825" spans="1:24" outlineLevel="1">
      <c r="A825" s="60"/>
      <c r="B825" s="72" t="s">
        <v>112</v>
      </c>
      <c r="C825" s="73">
        <v>3113</v>
      </c>
      <c r="D825" s="82">
        <v>7933.94</v>
      </c>
      <c r="E825" s="74"/>
      <c r="F825" s="74">
        <v>4996.5</v>
      </c>
      <c r="G825" s="74"/>
      <c r="H825" s="74">
        <v>6481.1</v>
      </c>
      <c r="I825" s="74"/>
      <c r="J825" s="74">
        <v>11214</v>
      </c>
      <c r="K825" s="74"/>
      <c r="L825" s="74">
        <v>10000</v>
      </c>
      <c r="M825" s="74"/>
      <c r="N825" s="74">
        <v>4480</v>
      </c>
      <c r="O825" s="74"/>
      <c r="P825" s="70">
        <f t="shared" si="366"/>
        <v>-2937.4399999999996</v>
      </c>
      <c r="Q825" s="70">
        <f t="shared" si="367"/>
        <v>62.976276604058015</v>
      </c>
      <c r="R825" s="71" t="e">
        <f>#REF!-F825</f>
        <v>#REF!</v>
      </c>
      <c r="S825" s="71" t="e">
        <f>#REF!/F825*100</f>
        <v>#REF!</v>
      </c>
      <c r="T825" s="70" t="e">
        <f>L825-#REF!</f>
        <v>#REF!</v>
      </c>
      <c r="U825" s="70" t="e">
        <f>+L825/#REF!*100</f>
        <v>#REF!</v>
      </c>
      <c r="V825" s="70">
        <f t="shared" si="362"/>
        <v>-5520</v>
      </c>
      <c r="W825" s="70">
        <f t="shared" si="363"/>
        <v>44.800000000000004</v>
      </c>
      <c r="X825" s="113"/>
    </row>
    <row r="826" spans="1:24" outlineLevel="1">
      <c r="A826" s="60"/>
      <c r="B826" s="107"/>
      <c r="C826" s="97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0">
        <f t="shared" si="366"/>
        <v>0</v>
      </c>
      <c r="Q826" s="70" t="e">
        <f t="shared" si="367"/>
        <v>#DIV/0!</v>
      </c>
      <c r="R826" s="71" t="e">
        <f>#REF!-F826</f>
        <v>#REF!</v>
      </c>
      <c r="S826" s="71" t="e">
        <f>#REF!/F826*100</f>
        <v>#REF!</v>
      </c>
      <c r="T826" s="70" t="e">
        <f>L826-#REF!</f>
        <v>#REF!</v>
      </c>
      <c r="U826" s="70" t="e">
        <f>+L826/#REF!*100</f>
        <v>#REF!</v>
      </c>
      <c r="V826" s="70">
        <f t="shared" si="362"/>
        <v>0</v>
      </c>
      <c r="W826" s="70" t="e">
        <f t="shared" si="363"/>
        <v>#DIV/0!</v>
      </c>
      <c r="X826" s="113"/>
    </row>
    <row r="827" spans="1:24" ht="25.5" outlineLevel="1">
      <c r="A827" s="60">
        <v>17</v>
      </c>
      <c r="B827" s="106" t="s">
        <v>29</v>
      </c>
      <c r="C827" s="97" t="s">
        <v>155</v>
      </c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70">
        <f t="shared" si="366"/>
        <v>0</v>
      </c>
      <c r="Q827" s="70" t="e">
        <f t="shared" si="367"/>
        <v>#DIV/0!</v>
      </c>
      <c r="R827" s="71" t="e">
        <f>#REF!-F827</f>
        <v>#REF!</v>
      </c>
      <c r="S827" s="71" t="e">
        <f>#REF!/F827*100</f>
        <v>#REF!</v>
      </c>
      <c r="T827" s="70" t="e">
        <f>L827-#REF!</f>
        <v>#REF!</v>
      </c>
      <c r="U827" s="70" t="e">
        <f>+L827/#REF!*100</f>
        <v>#REF!</v>
      </c>
      <c r="V827" s="70">
        <f t="shared" si="362"/>
        <v>0</v>
      </c>
      <c r="W827" s="70" t="e">
        <f t="shared" si="363"/>
        <v>#DIV/0!</v>
      </c>
      <c r="X827" s="113"/>
    </row>
    <row r="828" spans="1:24" outlineLevel="1">
      <c r="A828" s="60"/>
      <c r="B828" s="107" t="s">
        <v>117</v>
      </c>
      <c r="C828" s="97"/>
      <c r="D828" s="67">
        <f t="shared" ref="D828:J828" si="372">SUM(D829:D835,D840:D858)-D847</f>
        <v>25568.977999999992</v>
      </c>
      <c r="E828" s="67">
        <f>SUM(E829:E835,E840:E858)</f>
        <v>14052.237999999998</v>
      </c>
      <c r="F828" s="67">
        <f t="shared" ref="F828" si="373">SUM(F829:F835,F840:F858)-F847</f>
        <v>34817.9</v>
      </c>
      <c r="G828" s="67">
        <f t="shared" si="372"/>
        <v>17479.699999999997</v>
      </c>
      <c r="H828" s="67">
        <f t="shared" si="372"/>
        <v>35010</v>
      </c>
      <c r="I828" s="67">
        <f t="shared" si="372"/>
        <v>23227.899999999998</v>
      </c>
      <c r="J828" s="67">
        <f t="shared" si="372"/>
        <v>49267.15</v>
      </c>
      <c r="K828" s="67">
        <f t="shared" ref="K828:M828" si="374">SUM(K829:K835,K840:K858)-K847</f>
        <v>17479.699999999997</v>
      </c>
      <c r="L828" s="67">
        <f t="shared" ref="L828:O828" si="375">SUM(L829:L835,L840:L858)-L847</f>
        <v>50925.149999999994</v>
      </c>
      <c r="M828" s="67">
        <f t="shared" si="374"/>
        <v>17479.699999999997</v>
      </c>
      <c r="N828" s="67">
        <f t="shared" si="375"/>
        <v>53722.799999999996</v>
      </c>
      <c r="O828" s="67">
        <f t="shared" si="375"/>
        <v>17479.699999999997</v>
      </c>
      <c r="P828" s="70">
        <f t="shared" si="366"/>
        <v>9248.9220000000096</v>
      </c>
      <c r="Q828" s="70">
        <f t="shared" si="367"/>
        <v>136.17243520644436</v>
      </c>
      <c r="R828" s="71" t="e">
        <f>#REF!-F828</f>
        <v>#REF!</v>
      </c>
      <c r="S828" s="71" t="e">
        <f>#REF!/F828*100</f>
        <v>#REF!</v>
      </c>
      <c r="T828" s="70" t="e">
        <f>L828-#REF!</f>
        <v>#REF!</v>
      </c>
      <c r="U828" s="70" t="e">
        <f>+L828/#REF!*100</f>
        <v>#REF!</v>
      </c>
      <c r="V828" s="70">
        <f t="shared" si="362"/>
        <v>2797.6500000000015</v>
      </c>
      <c r="W828" s="70">
        <f t="shared" si="363"/>
        <v>105.49365097599124</v>
      </c>
      <c r="X828" s="113"/>
    </row>
    <row r="829" spans="1:24" outlineLevel="1">
      <c r="A829" s="60"/>
      <c r="B829" s="72" t="s">
        <v>77</v>
      </c>
      <c r="C829" s="73">
        <v>2111</v>
      </c>
      <c r="D829" s="99">
        <v>17744.14</v>
      </c>
      <c r="E829" s="74">
        <v>8329.9330000000009</v>
      </c>
      <c r="F829" s="74">
        <v>21753.8</v>
      </c>
      <c r="G829" s="74">
        <v>11571.8</v>
      </c>
      <c r="H829" s="74">
        <v>21753.8</v>
      </c>
      <c r="I829" s="74">
        <v>12786.8</v>
      </c>
      <c r="J829" s="74">
        <f>21753.8*1.5</f>
        <v>32630.699999999997</v>
      </c>
      <c r="K829" s="74">
        <v>11571.8</v>
      </c>
      <c r="L829" s="74">
        <f>21753.8*1.5</f>
        <v>32630.699999999997</v>
      </c>
      <c r="M829" s="74">
        <v>11571.8</v>
      </c>
      <c r="N829" s="74">
        <f>21753.8*1.6</f>
        <v>34806.080000000002</v>
      </c>
      <c r="O829" s="74">
        <v>11571.8</v>
      </c>
      <c r="P829" s="70">
        <f t="shared" si="366"/>
        <v>4009.66</v>
      </c>
      <c r="Q829" s="70">
        <f t="shared" si="367"/>
        <v>122.59709402653496</v>
      </c>
      <c r="R829" s="71" t="e">
        <f>#REF!-F829</f>
        <v>#REF!</v>
      </c>
      <c r="S829" s="71" t="e">
        <f>#REF!/F829*100</f>
        <v>#REF!</v>
      </c>
      <c r="T829" s="70" t="e">
        <f>L829-#REF!</f>
        <v>#REF!</v>
      </c>
      <c r="U829" s="70" t="e">
        <f>+L829/#REF!*100</f>
        <v>#REF!</v>
      </c>
      <c r="V829" s="70">
        <f t="shared" ref="V829:V892" si="376">N829-L829</f>
        <v>2175.3800000000047</v>
      </c>
      <c r="W829" s="70">
        <f t="shared" ref="W829:W892" si="377">+N829/L829*100</f>
        <v>106.66666666666669</v>
      </c>
      <c r="X829" s="113"/>
    </row>
    <row r="830" spans="1:24" outlineLevel="1">
      <c r="A830" s="60"/>
      <c r="B830" s="72" t="s">
        <v>118</v>
      </c>
      <c r="C830" s="73">
        <v>2121</v>
      </c>
      <c r="D830" s="99">
        <v>2365.1179999999999</v>
      </c>
      <c r="E830" s="74">
        <v>1275.087</v>
      </c>
      <c r="F830" s="100">
        <v>3422.7</v>
      </c>
      <c r="G830" s="74">
        <v>1785.2</v>
      </c>
      <c r="H830" s="100">
        <v>3422.7</v>
      </c>
      <c r="I830" s="74">
        <v>1785.2</v>
      </c>
      <c r="J830" s="100">
        <f>3422.7*1.5</f>
        <v>5134.0499999999993</v>
      </c>
      <c r="K830" s="74">
        <v>1785.2</v>
      </c>
      <c r="L830" s="100">
        <f>3422.7*1.5</f>
        <v>5134.0499999999993</v>
      </c>
      <c r="M830" s="74">
        <v>1785.2</v>
      </c>
      <c r="N830" s="100">
        <f>3422.7*1.6</f>
        <v>5476.32</v>
      </c>
      <c r="O830" s="74">
        <v>1785.2</v>
      </c>
      <c r="P830" s="70">
        <f t="shared" si="366"/>
        <v>1057.5819999999999</v>
      </c>
      <c r="Q830" s="70">
        <f t="shared" si="367"/>
        <v>144.71582390392362</v>
      </c>
      <c r="R830" s="71" t="e">
        <f>#REF!-F830</f>
        <v>#REF!</v>
      </c>
      <c r="S830" s="71" t="e">
        <f>#REF!/F830*100</f>
        <v>#REF!</v>
      </c>
      <c r="T830" s="70" t="e">
        <f>L830-#REF!</f>
        <v>#REF!</v>
      </c>
      <c r="U830" s="70" t="e">
        <f>+L830/#REF!*100</f>
        <v>#REF!</v>
      </c>
      <c r="V830" s="70">
        <f t="shared" si="376"/>
        <v>342.27000000000044</v>
      </c>
      <c r="W830" s="70">
        <f t="shared" si="377"/>
        <v>106.66666666666667</v>
      </c>
      <c r="X830" s="113"/>
    </row>
    <row r="831" spans="1:24" outlineLevel="1">
      <c r="A831" s="60"/>
      <c r="B831" s="101" t="s">
        <v>79</v>
      </c>
      <c r="C831" s="73">
        <v>2211</v>
      </c>
      <c r="D831" s="99">
        <v>13.256</v>
      </c>
      <c r="E831" s="74"/>
      <c r="F831" s="100">
        <v>78.400000000000006</v>
      </c>
      <c r="G831" s="74"/>
      <c r="H831" s="100">
        <v>78.400000000000006</v>
      </c>
      <c r="I831" s="74"/>
      <c r="J831" s="100">
        <v>78.400000000000006</v>
      </c>
      <c r="K831" s="74"/>
      <c r="L831" s="100">
        <v>51.2</v>
      </c>
      <c r="M831" s="74"/>
      <c r="N831" s="100">
        <v>51.2</v>
      </c>
      <c r="O831" s="74"/>
      <c r="P831" s="70">
        <f t="shared" si="366"/>
        <v>65.144000000000005</v>
      </c>
      <c r="Q831" s="70">
        <f t="shared" si="367"/>
        <v>591.43029571514796</v>
      </c>
      <c r="R831" s="71" t="e">
        <f>#REF!-F831</f>
        <v>#REF!</v>
      </c>
      <c r="S831" s="71" t="e">
        <f>#REF!/F831*100</f>
        <v>#REF!</v>
      </c>
      <c r="T831" s="70" t="e">
        <f>L831-#REF!</f>
        <v>#REF!</v>
      </c>
      <c r="U831" s="70" t="e">
        <f>+L831/#REF!*100</f>
        <v>#REF!</v>
      </c>
      <c r="V831" s="70">
        <f t="shared" si="376"/>
        <v>0</v>
      </c>
      <c r="W831" s="70">
        <f t="shared" si="377"/>
        <v>100</v>
      </c>
      <c r="X831" s="113"/>
    </row>
    <row r="832" spans="1:24" outlineLevel="1">
      <c r="A832" s="60"/>
      <c r="B832" s="76" t="s">
        <v>80</v>
      </c>
      <c r="C832" s="73">
        <v>2212</v>
      </c>
      <c r="D832" s="99">
        <v>103.22</v>
      </c>
      <c r="E832" s="74">
        <v>104.372</v>
      </c>
      <c r="F832" s="100">
        <v>87.6</v>
      </c>
      <c r="G832" s="74">
        <v>118.1</v>
      </c>
      <c r="H832" s="100">
        <v>102.3</v>
      </c>
      <c r="I832" s="74">
        <v>145.6</v>
      </c>
      <c r="J832" s="100">
        <v>87.6</v>
      </c>
      <c r="K832" s="74">
        <v>118.1</v>
      </c>
      <c r="L832" s="100">
        <v>87.6</v>
      </c>
      <c r="M832" s="74">
        <v>118.1</v>
      </c>
      <c r="N832" s="100">
        <v>87.6</v>
      </c>
      <c r="O832" s="74">
        <v>118.1</v>
      </c>
      <c r="P832" s="70">
        <f t="shared" si="366"/>
        <v>-15.620000000000005</v>
      </c>
      <c r="Q832" s="70">
        <f t="shared" si="367"/>
        <v>84.867273784150356</v>
      </c>
      <c r="R832" s="71" t="e">
        <f>#REF!-F832</f>
        <v>#REF!</v>
      </c>
      <c r="S832" s="71" t="e">
        <f>#REF!/F832*100</f>
        <v>#REF!</v>
      </c>
      <c r="T832" s="70" t="e">
        <f>L832-#REF!</f>
        <v>#REF!</v>
      </c>
      <c r="U832" s="70" t="e">
        <f>+L832/#REF!*100</f>
        <v>#REF!</v>
      </c>
      <c r="V832" s="70">
        <f t="shared" si="376"/>
        <v>0</v>
      </c>
      <c r="W832" s="70">
        <f t="shared" si="377"/>
        <v>100</v>
      </c>
      <c r="X832" s="113"/>
    </row>
    <row r="833" spans="1:24" outlineLevel="1">
      <c r="A833" s="60"/>
      <c r="B833" s="72" t="s">
        <v>81</v>
      </c>
      <c r="C833" s="73">
        <v>2213</v>
      </c>
      <c r="D833" s="99"/>
      <c r="E833" s="74"/>
      <c r="F833" s="100"/>
      <c r="G833" s="74"/>
      <c r="H833" s="100"/>
      <c r="I833" s="74"/>
      <c r="J833" s="100"/>
      <c r="K833" s="74"/>
      <c r="L833" s="100"/>
      <c r="M833" s="74"/>
      <c r="N833" s="100"/>
      <c r="O833" s="74"/>
      <c r="P833" s="70">
        <f t="shared" si="366"/>
        <v>0</v>
      </c>
      <c r="Q833" s="70" t="e">
        <f t="shared" si="367"/>
        <v>#DIV/0!</v>
      </c>
      <c r="R833" s="71" t="e">
        <f>#REF!-F833</f>
        <v>#REF!</v>
      </c>
      <c r="S833" s="71" t="e">
        <f>#REF!/F833*100</f>
        <v>#REF!</v>
      </c>
      <c r="T833" s="70" t="e">
        <f>L833-#REF!</f>
        <v>#REF!</v>
      </c>
      <c r="U833" s="70" t="e">
        <f>+L833/#REF!*100</f>
        <v>#REF!</v>
      </c>
      <c r="V833" s="70">
        <f t="shared" si="376"/>
        <v>0</v>
      </c>
      <c r="W833" s="70" t="e">
        <f t="shared" si="377"/>
        <v>#DIV/0!</v>
      </c>
      <c r="X833" s="113"/>
    </row>
    <row r="834" spans="1:24" outlineLevel="1">
      <c r="A834" s="60"/>
      <c r="B834" s="72" t="s">
        <v>82</v>
      </c>
      <c r="C834" s="73">
        <v>2214</v>
      </c>
      <c r="D834" s="99"/>
      <c r="E834" s="74">
        <v>198.91499999999999</v>
      </c>
      <c r="F834" s="100"/>
      <c r="G834" s="74">
        <v>305.5</v>
      </c>
      <c r="H834" s="100"/>
      <c r="I834" s="74">
        <v>345.5</v>
      </c>
      <c r="J834" s="100"/>
      <c r="K834" s="74">
        <v>305.5</v>
      </c>
      <c r="L834" s="100"/>
      <c r="M834" s="74">
        <v>305.5</v>
      </c>
      <c r="N834" s="100"/>
      <c r="O834" s="74">
        <v>305.5</v>
      </c>
      <c r="P834" s="70">
        <f t="shared" si="366"/>
        <v>0</v>
      </c>
      <c r="Q834" s="70" t="e">
        <f t="shared" si="367"/>
        <v>#DIV/0!</v>
      </c>
      <c r="R834" s="71" t="e">
        <f>#REF!-F834</f>
        <v>#REF!</v>
      </c>
      <c r="S834" s="71" t="e">
        <f>#REF!/F834*100</f>
        <v>#REF!</v>
      </c>
      <c r="T834" s="70" t="e">
        <f>L834-#REF!</f>
        <v>#REF!</v>
      </c>
      <c r="U834" s="70" t="e">
        <f>+L834/#REF!*100</f>
        <v>#REF!</v>
      </c>
      <c r="V834" s="70">
        <f t="shared" si="376"/>
        <v>0</v>
      </c>
      <c r="W834" s="70" t="e">
        <f t="shared" si="377"/>
        <v>#DIV/0!</v>
      </c>
      <c r="X834" s="113"/>
    </row>
    <row r="835" spans="1:24" outlineLevel="1">
      <c r="A835" s="60"/>
      <c r="B835" s="83" t="s">
        <v>83</v>
      </c>
      <c r="C835" s="78">
        <v>2215</v>
      </c>
      <c r="D835" s="79">
        <f t="shared" ref="D835:G835" si="378">D836+D837+D838+D839</f>
        <v>451.28399999999999</v>
      </c>
      <c r="E835" s="79">
        <f t="shared" si="378"/>
        <v>1361.0309999999999</v>
      </c>
      <c r="F835" s="79">
        <f>F836+F837+F838+F839</f>
        <v>1099.7</v>
      </c>
      <c r="G835" s="79">
        <f t="shared" si="378"/>
        <v>1943.9</v>
      </c>
      <c r="H835" s="79">
        <f>H836+H837+H838+H839</f>
        <v>1292.7</v>
      </c>
      <c r="I835" s="79">
        <f>I836+I837+I838+I839</f>
        <v>5459.6</v>
      </c>
      <c r="J835" s="79">
        <f>J836+J837+J838+J839</f>
        <v>1099.7</v>
      </c>
      <c r="K835" s="79">
        <f t="shared" ref="K835:M835" si="379">K836+K837+K838+K839</f>
        <v>1943.9</v>
      </c>
      <c r="L835" s="79">
        <f t="shared" ref="L835:O835" si="380">L836+L837+L838+L839</f>
        <v>959.7</v>
      </c>
      <c r="M835" s="79">
        <f t="shared" si="379"/>
        <v>1943.9</v>
      </c>
      <c r="N835" s="79">
        <f t="shared" si="380"/>
        <v>959.7</v>
      </c>
      <c r="O835" s="79">
        <f t="shared" si="380"/>
        <v>1943.9</v>
      </c>
      <c r="P835" s="70">
        <f t="shared" si="366"/>
        <v>648.41600000000005</v>
      </c>
      <c r="Q835" s="70">
        <f t="shared" si="367"/>
        <v>243.6824704620594</v>
      </c>
      <c r="R835" s="71" t="e">
        <f>#REF!-F835</f>
        <v>#REF!</v>
      </c>
      <c r="S835" s="71" t="e">
        <f>#REF!/F835*100</f>
        <v>#REF!</v>
      </c>
      <c r="T835" s="70" t="e">
        <f>L835-#REF!</f>
        <v>#REF!</v>
      </c>
      <c r="U835" s="70" t="e">
        <f>+L835/#REF!*100</f>
        <v>#REF!</v>
      </c>
      <c r="V835" s="70">
        <f t="shared" si="376"/>
        <v>0</v>
      </c>
      <c r="W835" s="70">
        <f t="shared" si="377"/>
        <v>100</v>
      </c>
      <c r="X835" s="113"/>
    </row>
    <row r="836" spans="1:24" outlineLevel="1">
      <c r="A836" s="60"/>
      <c r="B836" s="80" t="s">
        <v>119</v>
      </c>
      <c r="C836" s="73">
        <v>22151</v>
      </c>
      <c r="D836" s="99"/>
      <c r="E836" s="74"/>
      <c r="F836" s="74"/>
      <c r="G836" s="74"/>
      <c r="H836" s="74"/>
      <c r="I836" s="74"/>
      <c r="J836" s="74"/>
      <c r="K836" s="74"/>
      <c r="L836" s="74">
        <v>600</v>
      </c>
      <c r="M836" s="74"/>
      <c r="N836" s="74">
        <v>600</v>
      </c>
      <c r="O836" s="74"/>
      <c r="P836" s="70">
        <f t="shared" si="366"/>
        <v>0</v>
      </c>
      <c r="Q836" s="70" t="e">
        <f t="shared" si="367"/>
        <v>#DIV/0!</v>
      </c>
      <c r="R836" s="71" t="e">
        <f>#REF!-F836</f>
        <v>#REF!</v>
      </c>
      <c r="S836" s="71" t="e">
        <f>#REF!/F836*100</f>
        <v>#REF!</v>
      </c>
      <c r="T836" s="70" t="e">
        <f>L836-#REF!</f>
        <v>#REF!</v>
      </c>
      <c r="U836" s="70" t="e">
        <f>+L836/#REF!*100</f>
        <v>#REF!</v>
      </c>
      <c r="V836" s="70">
        <f t="shared" si="376"/>
        <v>0</v>
      </c>
      <c r="W836" s="70">
        <f t="shared" si="377"/>
        <v>100</v>
      </c>
      <c r="X836" s="113"/>
    </row>
    <row r="837" spans="1:24" outlineLevel="1">
      <c r="A837" s="60"/>
      <c r="B837" s="80" t="s">
        <v>120</v>
      </c>
      <c r="C837" s="73">
        <v>22152</v>
      </c>
      <c r="D837" s="99"/>
      <c r="E837" s="74"/>
      <c r="F837" s="100"/>
      <c r="G837" s="74"/>
      <c r="H837" s="100"/>
      <c r="I837" s="74"/>
      <c r="J837" s="100"/>
      <c r="K837" s="74"/>
      <c r="L837" s="100">
        <v>222</v>
      </c>
      <c r="M837" s="74"/>
      <c r="N837" s="100">
        <v>222</v>
      </c>
      <c r="O837" s="74"/>
      <c r="P837" s="70">
        <f t="shared" si="366"/>
        <v>0</v>
      </c>
      <c r="Q837" s="70" t="e">
        <f t="shared" si="367"/>
        <v>#DIV/0!</v>
      </c>
      <c r="R837" s="71" t="e">
        <f>#REF!-F837</f>
        <v>#REF!</v>
      </c>
      <c r="S837" s="71" t="e">
        <f>#REF!/F837*100</f>
        <v>#REF!</v>
      </c>
      <c r="T837" s="70" t="e">
        <f>L837-#REF!</f>
        <v>#REF!</v>
      </c>
      <c r="U837" s="70" t="e">
        <f>+L837/#REF!*100</f>
        <v>#REF!</v>
      </c>
      <c r="V837" s="70">
        <f t="shared" si="376"/>
        <v>0</v>
      </c>
      <c r="W837" s="70">
        <f t="shared" si="377"/>
        <v>100</v>
      </c>
      <c r="X837" s="113"/>
    </row>
    <row r="838" spans="1:24" outlineLevel="1">
      <c r="A838" s="60"/>
      <c r="B838" s="80" t="s">
        <v>86</v>
      </c>
      <c r="C838" s="73">
        <v>22153</v>
      </c>
      <c r="D838" s="99"/>
      <c r="E838" s="74"/>
      <c r="F838" s="100"/>
      <c r="G838" s="74"/>
      <c r="H838" s="100"/>
      <c r="I838" s="74"/>
      <c r="J838" s="100"/>
      <c r="K838" s="74"/>
      <c r="L838" s="100"/>
      <c r="M838" s="74"/>
      <c r="N838" s="100"/>
      <c r="O838" s="74"/>
      <c r="P838" s="70">
        <f t="shared" si="366"/>
        <v>0</v>
      </c>
      <c r="Q838" s="70" t="e">
        <f t="shared" si="367"/>
        <v>#DIV/0!</v>
      </c>
      <c r="R838" s="71" t="e">
        <f>#REF!-F838</f>
        <v>#REF!</v>
      </c>
      <c r="S838" s="71" t="e">
        <f>#REF!/F838*100</f>
        <v>#REF!</v>
      </c>
      <c r="T838" s="70" t="e">
        <f>L838-#REF!</f>
        <v>#REF!</v>
      </c>
      <c r="U838" s="70" t="e">
        <f>+L838/#REF!*100</f>
        <v>#REF!</v>
      </c>
      <c r="V838" s="70">
        <f t="shared" si="376"/>
        <v>0</v>
      </c>
      <c r="W838" s="70" t="e">
        <f t="shared" si="377"/>
        <v>#DIV/0!</v>
      </c>
      <c r="X838" s="113"/>
    </row>
    <row r="839" spans="1:24" outlineLevel="1">
      <c r="A839" s="60"/>
      <c r="B839" s="80" t="s">
        <v>121</v>
      </c>
      <c r="C839" s="73">
        <v>22154</v>
      </c>
      <c r="D839" s="99">
        <v>451.28399999999999</v>
      </c>
      <c r="E839" s="99">
        <v>1361.0309999999999</v>
      </c>
      <c r="F839" s="100">
        <v>1099.7</v>
      </c>
      <c r="G839" s="74">
        <v>1943.9</v>
      </c>
      <c r="H839" s="100">
        <v>1292.7</v>
      </c>
      <c r="I839" s="74">
        <v>5459.6</v>
      </c>
      <c r="J839" s="100">
        <v>1099.7</v>
      </c>
      <c r="K839" s="74">
        <v>1943.9</v>
      </c>
      <c r="L839" s="100">
        <v>137.69999999999999</v>
      </c>
      <c r="M839" s="74">
        <v>1943.9</v>
      </c>
      <c r="N839" s="100">
        <v>137.69999999999999</v>
      </c>
      <c r="O839" s="74">
        <v>1943.9</v>
      </c>
      <c r="P839" s="70">
        <f t="shared" si="366"/>
        <v>648.41600000000005</v>
      </c>
      <c r="Q839" s="70">
        <f t="shared" si="367"/>
        <v>243.6824704620594</v>
      </c>
      <c r="R839" s="71" t="e">
        <f>#REF!-F839</f>
        <v>#REF!</v>
      </c>
      <c r="S839" s="71" t="e">
        <f>#REF!/F839*100</f>
        <v>#REF!</v>
      </c>
      <c r="T839" s="70" t="e">
        <f>L839-#REF!</f>
        <v>#REF!</v>
      </c>
      <c r="U839" s="70" t="e">
        <f>+L839/#REF!*100</f>
        <v>#REF!</v>
      </c>
      <c r="V839" s="70">
        <f t="shared" si="376"/>
        <v>0</v>
      </c>
      <c r="W839" s="70">
        <f t="shared" si="377"/>
        <v>100</v>
      </c>
      <c r="X839" s="113"/>
    </row>
    <row r="840" spans="1:24" outlineLevel="1">
      <c r="A840" s="60"/>
      <c r="B840" s="76" t="s">
        <v>88</v>
      </c>
      <c r="C840" s="73">
        <v>2217</v>
      </c>
      <c r="D840" s="99"/>
      <c r="E840" s="74"/>
      <c r="F840" s="100"/>
      <c r="G840" s="74"/>
      <c r="H840" s="100"/>
      <c r="I840" s="74"/>
      <c r="J840" s="100"/>
      <c r="K840" s="74"/>
      <c r="L840" s="100"/>
      <c r="M840" s="74"/>
      <c r="N840" s="100"/>
      <c r="O840" s="74"/>
      <c r="P840" s="70">
        <f t="shared" si="366"/>
        <v>0</v>
      </c>
      <c r="Q840" s="70" t="e">
        <f t="shared" si="367"/>
        <v>#DIV/0!</v>
      </c>
      <c r="R840" s="71" t="e">
        <f>#REF!-F840</f>
        <v>#REF!</v>
      </c>
      <c r="S840" s="71" t="e">
        <f>#REF!/F840*100</f>
        <v>#REF!</v>
      </c>
      <c r="T840" s="70" t="e">
        <f>L840-#REF!</f>
        <v>#REF!</v>
      </c>
      <c r="U840" s="70" t="e">
        <f>+L840/#REF!*100</f>
        <v>#REF!</v>
      </c>
      <c r="V840" s="70">
        <f t="shared" si="376"/>
        <v>0</v>
      </c>
      <c r="W840" s="70" t="e">
        <f t="shared" si="377"/>
        <v>#DIV/0!</v>
      </c>
      <c r="X840" s="113"/>
    </row>
    <row r="841" spans="1:24" outlineLevel="1">
      <c r="A841" s="60"/>
      <c r="B841" s="72" t="s">
        <v>89</v>
      </c>
      <c r="C841" s="73">
        <v>2218</v>
      </c>
      <c r="D841" s="99"/>
      <c r="E841" s="74"/>
      <c r="F841" s="100"/>
      <c r="G841" s="74"/>
      <c r="H841" s="100"/>
      <c r="I841" s="74"/>
      <c r="J841" s="100"/>
      <c r="K841" s="74"/>
      <c r="L841" s="100"/>
      <c r="M841" s="74"/>
      <c r="N841" s="100"/>
      <c r="O841" s="74"/>
      <c r="P841" s="70">
        <f t="shared" si="366"/>
        <v>0</v>
      </c>
      <c r="Q841" s="70" t="e">
        <f t="shared" si="367"/>
        <v>#DIV/0!</v>
      </c>
      <c r="R841" s="71" t="e">
        <f>#REF!-F841</f>
        <v>#REF!</v>
      </c>
      <c r="S841" s="71" t="e">
        <f>#REF!/F841*100</f>
        <v>#REF!</v>
      </c>
      <c r="T841" s="70" t="e">
        <f>L841-#REF!</f>
        <v>#REF!</v>
      </c>
      <c r="U841" s="70" t="e">
        <f>+L841/#REF!*100</f>
        <v>#REF!</v>
      </c>
      <c r="V841" s="70">
        <f t="shared" si="376"/>
        <v>0</v>
      </c>
      <c r="W841" s="70" t="e">
        <f t="shared" si="377"/>
        <v>#DIV/0!</v>
      </c>
      <c r="X841" s="113"/>
    </row>
    <row r="842" spans="1:24" outlineLevel="1">
      <c r="A842" s="60"/>
      <c r="B842" s="72" t="s">
        <v>122</v>
      </c>
      <c r="C842" s="73">
        <v>2221</v>
      </c>
      <c r="D842" s="99"/>
      <c r="E842" s="74">
        <v>149.96</v>
      </c>
      <c r="F842" s="100"/>
      <c r="G842" s="74">
        <v>480.8</v>
      </c>
      <c r="H842" s="100"/>
      <c r="I842" s="74">
        <v>980.8</v>
      </c>
      <c r="J842" s="100">
        <v>541</v>
      </c>
      <c r="K842" s="74">
        <v>480.8</v>
      </c>
      <c r="L842" s="100">
        <v>75</v>
      </c>
      <c r="M842" s="74">
        <v>480.8</v>
      </c>
      <c r="N842" s="100">
        <v>75</v>
      </c>
      <c r="O842" s="74">
        <v>480.8</v>
      </c>
      <c r="P842" s="70">
        <f t="shared" si="366"/>
        <v>0</v>
      </c>
      <c r="Q842" s="70" t="e">
        <f t="shared" si="367"/>
        <v>#DIV/0!</v>
      </c>
      <c r="R842" s="71" t="e">
        <f>#REF!-F842</f>
        <v>#REF!</v>
      </c>
      <c r="S842" s="71" t="e">
        <f>#REF!/F842*100</f>
        <v>#REF!</v>
      </c>
      <c r="T842" s="70" t="e">
        <f>L842-#REF!</f>
        <v>#REF!</v>
      </c>
      <c r="U842" s="70" t="e">
        <f>+L842/#REF!*100</f>
        <v>#REF!</v>
      </c>
      <c r="V842" s="70">
        <f t="shared" si="376"/>
        <v>0</v>
      </c>
      <c r="W842" s="70">
        <f t="shared" si="377"/>
        <v>100</v>
      </c>
      <c r="X842" s="113"/>
    </row>
    <row r="843" spans="1:24" ht="25.5" outlineLevel="1">
      <c r="A843" s="60"/>
      <c r="B843" s="81" t="s">
        <v>91</v>
      </c>
      <c r="C843" s="73">
        <v>2222</v>
      </c>
      <c r="D843" s="99">
        <v>416.67</v>
      </c>
      <c r="E843" s="74">
        <v>340.65100000000001</v>
      </c>
      <c r="F843" s="100">
        <v>788.3</v>
      </c>
      <c r="G843" s="74">
        <v>340.3</v>
      </c>
      <c r="H843" s="100">
        <v>776.9</v>
      </c>
      <c r="I843" s="74">
        <v>340.3</v>
      </c>
      <c r="J843" s="100">
        <v>788.3</v>
      </c>
      <c r="K843" s="74">
        <v>340.3</v>
      </c>
      <c r="L843" s="100">
        <v>377.5</v>
      </c>
      <c r="M843" s="74">
        <v>340.3</v>
      </c>
      <c r="N843" s="100">
        <v>377.5</v>
      </c>
      <c r="O843" s="74">
        <v>340.3</v>
      </c>
      <c r="P843" s="70">
        <f t="shared" si="366"/>
        <v>371.62999999999994</v>
      </c>
      <c r="Q843" s="70">
        <f t="shared" si="367"/>
        <v>189.19048647610816</v>
      </c>
      <c r="R843" s="71" t="e">
        <f>#REF!-F843</f>
        <v>#REF!</v>
      </c>
      <c r="S843" s="71" t="e">
        <f>#REF!/F843*100</f>
        <v>#REF!</v>
      </c>
      <c r="T843" s="70" t="e">
        <f>L843-#REF!</f>
        <v>#REF!</v>
      </c>
      <c r="U843" s="70" t="e">
        <f>+L843/#REF!*100</f>
        <v>#REF!</v>
      </c>
      <c r="V843" s="70">
        <f t="shared" si="376"/>
        <v>0</v>
      </c>
      <c r="W843" s="70">
        <f t="shared" si="377"/>
        <v>100</v>
      </c>
      <c r="X843" s="113"/>
    </row>
    <row r="844" spans="1:24" outlineLevel="1">
      <c r="A844" s="60"/>
      <c r="B844" s="81" t="s">
        <v>92</v>
      </c>
      <c r="C844" s="73">
        <v>2223</v>
      </c>
      <c r="D844" s="74">
        <v>41.6</v>
      </c>
      <c r="E844" s="74"/>
      <c r="F844" s="100">
        <v>18</v>
      </c>
      <c r="G844" s="74">
        <v>84.6</v>
      </c>
      <c r="H844" s="100">
        <v>13.8</v>
      </c>
      <c r="I844" s="74">
        <v>84.6</v>
      </c>
      <c r="J844" s="100">
        <v>18</v>
      </c>
      <c r="K844" s="74">
        <v>84.6</v>
      </c>
      <c r="L844" s="100">
        <v>18</v>
      </c>
      <c r="M844" s="74">
        <v>84.6</v>
      </c>
      <c r="N844" s="100">
        <v>18</v>
      </c>
      <c r="O844" s="74">
        <v>84.6</v>
      </c>
      <c r="P844" s="70">
        <f t="shared" si="366"/>
        <v>-23.6</v>
      </c>
      <c r="Q844" s="70">
        <f t="shared" si="367"/>
        <v>43.269230769230766</v>
      </c>
      <c r="R844" s="71" t="e">
        <f>#REF!-F844</f>
        <v>#REF!</v>
      </c>
      <c r="S844" s="71" t="e">
        <f>#REF!/F844*100</f>
        <v>#REF!</v>
      </c>
      <c r="T844" s="70" t="e">
        <f>L844-#REF!</f>
        <v>#REF!</v>
      </c>
      <c r="U844" s="70" t="e">
        <f>+L844/#REF!*100</f>
        <v>#REF!</v>
      </c>
      <c r="V844" s="70">
        <f t="shared" si="376"/>
        <v>0</v>
      </c>
      <c r="W844" s="70">
        <f t="shared" si="377"/>
        <v>100</v>
      </c>
      <c r="X844" s="113"/>
    </row>
    <row r="845" spans="1:24" outlineLevel="1">
      <c r="A845" s="60"/>
      <c r="B845" s="81" t="s">
        <v>128</v>
      </c>
      <c r="C845" s="73">
        <v>2224</v>
      </c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0">
        <f t="shared" si="366"/>
        <v>0</v>
      </c>
      <c r="Q845" s="70" t="e">
        <f t="shared" si="367"/>
        <v>#DIV/0!</v>
      </c>
      <c r="R845" s="71" t="e">
        <f>#REF!-F845</f>
        <v>#REF!</v>
      </c>
      <c r="S845" s="71" t="e">
        <f>#REF!/F845*100</f>
        <v>#REF!</v>
      </c>
      <c r="T845" s="70" t="e">
        <f>L845-#REF!</f>
        <v>#REF!</v>
      </c>
      <c r="U845" s="70" t="e">
        <f>+L845/#REF!*100</f>
        <v>#REF!</v>
      </c>
      <c r="V845" s="70">
        <f t="shared" si="376"/>
        <v>0</v>
      </c>
      <c r="W845" s="70" t="e">
        <f t="shared" si="377"/>
        <v>#DIV/0!</v>
      </c>
      <c r="X845" s="113"/>
    </row>
    <row r="846" spans="1:24" outlineLevel="1">
      <c r="A846" s="60"/>
      <c r="B846" s="81" t="s">
        <v>123</v>
      </c>
      <c r="C846" s="73">
        <v>2225</v>
      </c>
      <c r="D846" s="74">
        <v>996.476</v>
      </c>
      <c r="E846" s="74"/>
      <c r="F846" s="74">
        <v>3920.4</v>
      </c>
      <c r="G846" s="74"/>
      <c r="H846" s="74">
        <v>3920.4</v>
      </c>
      <c r="I846" s="74"/>
      <c r="J846" s="74">
        <v>3920.4</v>
      </c>
      <c r="K846" s="74"/>
      <c r="L846" s="74">
        <v>4001.4</v>
      </c>
      <c r="M846" s="74"/>
      <c r="N846" s="74">
        <v>4001.4</v>
      </c>
      <c r="O846" s="74"/>
      <c r="P846" s="70">
        <f t="shared" si="366"/>
        <v>2923.924</v>
      </c>
      <c r="Q846" s="70">
        <f t="shared" si="367"/>
        <v>393.42643475608043</v>
      </c>
      <c r="R846" s="71" t="e">
        <f>#REF!-F846</f>
        <v>#REF!</v>
      </c>
      <c r="S846" s="71" t="e">
        <f>#REF!/F846*100</f>
        <v>#REF!</v>
      </c>
      <c r="T846" s="70" t="e">
        <f>L846-#REF!</f>
        <v>#REF!</v>
      </c>
      <c r="U846" s="70" t="e">
        <f>+L846/#REF!*100</f>
        <v>#REF!</v>
      </c>
      <c r="V846" s="70">
        <f t="shared" si="376"/>
        <v>0</v>
      </c>
      <c r="W846" s="70">
        <f t="shared" si="377"/>
        <v>100</v>
      </c>
      <c r="X846" s="113"/>
    </row>
    <row r="847" spans="1:24" s="112" customFormat="1" outlineLevel="1">
      <c r="A847" s="60"/>
      <c r="B847" s="110" t="s">
        <v>124</v>
      </c>
      <c r="C847" s="78">
        <v>2231</v>
      </c>
      <c r="D847" s="67">
        <f>D848+D849+D850+D851</f>
        <v>2152.364</v>
      </c>
      <c r="E847" s="67"/>
      <c r="F847" s="67">
        <f t="shared" ref="F847:K847" si="381">F848+F849+F850+F851</f>
        <v>3429</v>
      </c>
      <c r="G847" s="67">
        <f t="shared" si="381"/>
        <v>570</v>
      </c>
      <c r="H847" s="67">
        <f t="shared" si="381"/>
        <v>3429</v>
      </c>
      <c r="I847" s="67">
        <f t="shared" si="381"/>
        <v>1020</v>
      </c>
      <c r="J847" s="67">
        <f t="shared" si="381"/>
        <v>4749</v>
      </c>
      <c r="K847" s="67">
        <f t="shared" si="381"/>
        <v>570</v>
      </c>
      <c r="L847" s="67">
        <f t="shared" ref="L847:N847" si="382">L848+L849+L850+L851</f>
        <v>6990</v>
      </c>
      <c r="M847" s="67">
        <f>M848+M849+M850+M851</f>
        <v>570</v>
      </c>
      <c r="N847" s="67">
        <f t="shared" si="382"/>
        <v>6990</v>
      </c>
      <c r="O847" s="67">
        <f>O848+O849+O850+O851</f>
        <v>570</v>
      </c>
      <c r="P847" s="70">
        <f t="shared" si="366"/>
        <v>1276.636</v>
      </c>
      <c r="Q847" s="70">
        <f t="shared" si="367"/>
        <v>159.31320167034943</v>
      </c>
      <c r="R847" s="71" t="e">
        <f>#REF!-F847</f>
        <v>#REF!</v>
      </c>
      <c r="S847" s="71" t="e">
        <f>#REF!/F847*100</f>
        <v>#REF!</v>
      </c>
      <c r="T847" s="70" t="e">
        <f>L847-#REF!</f>
        <v>#REF!</v>
      </c>
      <c r="U847" s="70" t="e">
        <f>+L847/#REF!*100</f>
        <v>#REF!</v>
      </c>
      <c r="V847" s="70">
        <f t="shared" si="376"/>
        <v>0</v>
      </c>
      <c r="W847" s="70">
        <f t="shared" si="377"/>
        <v>100</v>
      </c>
      <c r="X847" s="117"/>
    </row>
    <row r="848" spans="1:24" outlineLevel="1">
      <c r="A848" s="60"/>
      <c r="B848" s="81" t="s">
        <v>96</v>
      </c>
      <c r="C848" s="73">
        <v>22311100</v>
      </c>
      <c r="D848" s="74">
        <v>69.188000000000002</v>
      </c>
      <c r="E848" s="74">
        <v>91.042000000000002</v>
      </c>
      <c r="F848" s="74">
        <v>249</v>
      </c>
      <c r="G848" s="74">
        <v>420</v>
      </c>
      <c r="H848" s="74">
        <v>249</v>
      </c>
      <c r="I848" s="74">
        <v>420</v>
      </c>
      <c r="J848" s="74">
        <v>249</v>
      </c>
      <c r="K848" s="74">
        <v>420</v>
      </c>
      <c r="L848" s="74">
        <v>270</v>
      </c>
      <c r="M848" s="74">
        <v>420</v>
      </c>
      <c r="N848" s="74">
        <v>270</v>
      </c>
      <c r="O848" s="74">
        <v>420</v>
      </c>
      <c r="P848" s="70">
        <f t="shared" si="366"/>
        <v>179.81200000000001</v>
      </c>
      <c r="Q848" s="70">
        <f t="shared" si="367"/>
        <v>359.88899809215468</v>
      </c>
      <c r="R848" s="71" t="e">
        <f>#REF!-F848</f>
        <v>#REF!</v>
      </c>
      <c r="S848" s="71" t="e">
        <f>#REF!/F848*100</f>
        <v>#REF!</v>
      </c>
      <c r="T848" s="70" t="e">
        <f>L848-#REF!</f>
        <v>#REF!</v>
      </c>
      <c r="U848" s="70" t="e">
        <f>+L848/#REF!*100</f>
        <v>#REF!</v>
      </c>
      <c r="V848" s="70">
        <f t="shared" si="376"/>
        <v>0</v>
      </c>
      <c r="W848" s="70">
        <f t="shared" si="377"/>
        <v>100</v>
      </c>
      <c r="X848" s="113"/>
    </row>
    <row r="849" spans="1:24" outlineLevel="1">
      <c r="A849" s="60"/>
      <c r="B849" s="81" t="s">
        <v>97</v>
      </c>
      <c r="C849" s="73">
        <v>22311200</v>
      </c>
      <c r="D849" s="74">
        <v>2083.1759999999999</v>
      </c>
      <c r="E849" s="74">
        <v>32.1</v>
      </c>
      <c r="F849" s="74">
        <v>3180</v>
      </c>
      <c r="G849" s="74">
        <v>150</v>
      </c>
      <c r="H849" s="74">
        <v>3180</v>
      </c>
      <c r="I849" s="74">
        <f>150+450</f>
        <v>600</v>
      </c>
      <c r="J849" s="74">
        <v>4500</v>
      </c>
      <c r="K849" s="74">
        <v>150</v>
      </c>
      <c r="L849" s="74">
        <v>6720</v>
      </c>
      <c r="M849" s="74">
        <v>150</v>
      </c>
      <c r="N849" s="74">
        <v>6720</v>
      </c>
      <c r="O849" s="74">
        <v>150</v>
      </c>
      <c r="P849" s="70">
        <f t="shared" si="366"/>
        <v>1096.8240000000001</v>
      </c>
      <c r="Q849" s="70">
        <f t="shared" si="367"/>
        <v>152.65152824341294</v>
      </c>
      <c r="R849" s="71" t="e">
        <f>#REF!-F849</f>
        <v>#REF!</v>
      </c>
      <c r="S849" s="71" t="e">
        <f>#REF!/F849*100</f>
        <v>#REF!</v>
      </c>
      <c r="T849" s="70" t="e">
        <f>L849-#REF!</f>
        <v>#REF!</v>
      </c>
      <c r="U849" s="70" t="e">
        <f>+L849/#REF!*100</f>
        <v>#REF!</v>
      </c>
      <c r="V849" s="70">
        <f t="shared" si="376"/>
        <v>0</v>
      </c>
      <c r="W849" s="70">
        <f t="shared" si="377"/>
        <v>100</v>
      </c>
      <c r="X849" s="113"/>
    </row>
    <row r="850" spans="1:24" ht="25.5" hidden="1" outlineLevel="1">
      <c r="A850" s="60"/>
      <c r="B850" s="81" t="s">
        <v>98</v>
      </c>
      <c r="C850" s="73">
        <v>22311300</v>
      </c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0">
        <f t="shared" si="366"/>
        <v>0</v>
      </c>
      <c r="Q850" s="70" t="e">
        <f t="shared" si="367"/>
        <v>#DIV/0!</v>
      </c>
      <c r="R850" s="71" t="e">
        <f>#REF!-F850</f>
        <v>#REF!</v>
      </c>
      <c r="S850" s="71" t="e">
        <f>#REF!/F850*100</f>
        <v>#REF!</v>
      </c>
      <c r="T850" s="70" t="e">
        <f>L850-#REF!</f>
        <v>#REF!</v>
      </c>
      <c r="U850" s="70" t="e">
        <f>+L850/#REF!*100</f>
        <v>#REF!</v>
      </c>
      <c r="V850" s="70">
        <f t="shared" si="376"/>
        <v>0</v>
      </c>
      <c r="W850" s="70" t="e">
        <f t="shared" si="377"/>
        <v>#DIV/0!</v>
      </c>
      <c r="X850" s="113"/>
    </row>
    <row r="851" spans="1:24" ht="13.5" hidden="1" customHeight="1" outlineLevel="1">
      <c r="A851" s="60"/>
      <c r="B851" s="81" t="s">
        <v>99</v>
      </c>
      <c r="C851" s="73">
        <v>22311400</v>
      </c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0">
        <f t="shared" si="366"/>
        <v>0</v>
      </c>
      <c r="Q851" s="70" t="e">
        <f t="shared" si="367"/>
        <v>#DIV/0!</v>
      </c>
      <c r="R851" s="71" t="e">
        <f>#REF!-F851</f>
        <v>#REF!</v>
      </c>
      <c r="S851" s="71" t="e">
        <f>#REF!/F851*100</f>
        <v>#REF!</v>
      </c>
      <c r="T851" s="70" t="e">
        <f>L851-#REF!</f>
        <v>#REF!</v>
      </c>
      <c r="U851" s="70" t="e">
        <f>+L851/#REF!*100</f>
        <v>#REF!</v>
      </c>
      <c r="V851" s="70">
        <f t="shared" si="376"/>
        <v>0</v>
      </c>
      <c r="W851" s="70" t="e">
        <f t="shared" si="377"/>
        <v>#DIV/0!</v>
      </c>
      <c r="X851" s="113"/>
    </row>
    <row r="852" spans="1:24" ht="13.5" hidden="1" customHeight="1" outlineLevel="1">
      <c r="A852" s="60"/>
      <c r="B852" s="81" t="s">
        <v>100</v>
      </c>
      <c r="C852" s="73">
        <v>2235</v>
      </c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0">
        <f t="shared" si="366"/>
        <v>0</v>
      </c>
      <c r="Q852" s="70" t="e">
        <f t="shared" si="367"/>
        <v>#DIV/0!</v>
      </c>
      <c r="R852" s="71" t="e">
        <f>#REF!-F852</f>
        <v>#REF!</v>
      </c>
      <c r="S852" s="71" t="e">
        <f>#REF!/F852*100</f>
        <v>#REF!</v>
      </c>
      <c r="T852" s="70" t="e">
        <f>L852-#REF!</f>
        <v>#REF!</v>
      </c>
      <c r="U852" s="70" t="e">
        <f>+L852/#REF!*100</f>
        <v>#REF!</v>
      </c>
      <c r="V852" s="70">
        <f t="shared" si="376"/>
        <v>0</v>
      </c>
      <c r="W852" s="70" t="e">
        <f t="shared" si="377"/>
        <v>#DIV/0!</v>
      </c>
      <c r="X852" s="113"/>
    </row>
    <row r="853" spans="1:24" ht="13.5" hidden="1" customHeight="1" outlineLevel="1">
      <c r="A853" s="60"/>
      <c r="B853" s="72" t="s">
        <v>101</v>
      </c>
      <c r="C853" s="73">
        <v>2511</v>
      </c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0">
        <f t="shared" si="366"/>
        <v>0</v>
      </c>
      <c r="Q853" s="70" t="e">
        <f t="shared" si="367"/>
        <v>#DIV/0!</v>
      </c>
      <c r="R853" s="71" t="e">
        <f>#REF!-F853</f>
        <v>#REF!</v>
      </c>
      <c r="S853" s="71" t="e">
        <f>#REF!/F853*100</f>
        <v>#REF!</v>
      </c>
      <c r="T853" s="70" t="e">
        <f>L853-#REF!</f>
        <v>#REF!</v>
      </c>
      <c r="U853" s="70" t="e">
        <f>+L853/#REF!*100</f>
        <v>#REF!</v>
      </c>
      <c r="V853" s="70">
        <f t="shared" si="376"/>
        <v>0</v>
      </c>
      <c r="W853" s="70" t="e">
        <f t="shared" si="377"/>
        <v>#DIV/0!</v>
      </c>
      <c r="X853" s="113"/>
    </row>
    <row r="854" spans="1:24" ht="13.5" hidden="1" customHeight="1" outlineLevel="1">
      <c r="A854" s="60"/>
      <c r="B854" s="72" t="s">
        <v>102</v>
      </c>
      <c r="C854" s="73">
        <v>2512</v>
      </c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0">
        <f t="shared" si="366"/>
        <v>0</v>
      </c>
      <c r="Q854" s="70" t="e">
        <f t="shared" si="367"/>
        <v>#DIV/0!</v>
      </c>
      <c r="R854" s="71" t="e">
        <f>#REF!-F854</f>
        <v>#REF!</v>
      </c>
      <c r="S854" s="71" t="e">
        <f>#REF!/F854*100</f>
        <v>#REF!</v>
      </c>
      <c r="T854" s="70" t="e">
        <f>L854-#REF!</f>
        <v>#REF!</v>
      </c>
      <c r="U854" s="70" t="e">
        <f>+L854/#REF!*100</f>
        <v>#REF!</v>
      </c>
      <c r="V854" s="70">
        <f t="shared" si="376"/>
        <v>0</v>
      </c>
      <c r="W854" s="70" t="e">
        <f t="shared" si="377"/>
        <v>#DIV/0!</v>
      </c>
      <c r="X854" s="113"/>
    </row>
    <row r="855" spans="1:24" ht="13.5" hidden="1" customHeight="1" outlineLevel="1">
      <c r="A855" s="60"/>
      <c r="B855" s="72" t="s">
        <v>129</v>
      </c>
      <c r="C855" s="73">
        <v>2521</v>
      </c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0">
        <f t="shared" ref="P855:P918" si="383">F855-D855</f>
        <v>0</v>
      </c>
      <c r="Q855" s="70" t="e">
        <f t="shared" ref="Q855:Q918" si="384">+F855/D855*100</f>
        <v>#DIV/0!</v>
      </c>
      <c r="R855" s="71" t="e">
        <f>#REF!-F855</f>
        <v>#REF!</v>
      </c>
      <c r="S855" s="71" t="e">
        <f>#REF!/F855*100</f>
        <v>#REF!</v>
      </c>
      <c r="T855" s="70" t="e">
        <f>L855-#REF!</f>
        <v>#REF!</v>
      </c>
      <c r="U855" s="70" t="e">
        <f>+L855/#REF!*100</f>
        <v>#REF!</v>
      </c>
      <c r="V855" s="70">
        <f t="shared" si="376"/>
        <v>0</v>
      </c>
      <c r="W855" s="70" t="e">
        <f t="shared" si="377"/>
        <v>#DIV/0!</v>
      </c>
      <c r="X855" s="113"/>
    </row>
    <row r="856" spans="1:24" ht="13.5" customHeight="1" outlineLevel="1">
      <c r="A856" s="60"/>
      <c r="B856" s="72" t="s">
        <v>156</v>
      </c>
      <c r="C856" s="73">
        <v>2822</v>
      </c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0">
        <f t="shared" si="383"/>
        <v>0</v>
      </c>
      <c r="Q856" s="70" t="e">
        <f t="shared" si="384"/>
        <v>#DIV/0!</v>
      </c>
      <c r="R856" s="71" t="e">
        <f>#REF!-F856</f>
        <v>#REF!</v>
      </c>
      <c r="S856" s="71" t="e">
        <f>#REF!/F856*100</f>
        <v>#REF!</v>
      </c>
      <c r="T856" s="70" t="e">
        <f>L856-#REF!</f>
        <v>#REF!</v>
      </c>
      <c r="U856" s="70" t="e">
        <f>+L856/#REF!*100</f>
        <v>#REF!</v>
      </c>
      <c r="V856" s="70">
        <f t="shared" si="376"/>
        <v>0</v>
      </c>
      <c r="W856" s="70" t="e">
        <f t="shared" si="377"/>
        <v>#DIV/0!</v>
      </c>
      <c r="X856" s="113"/>
    </row>
    <row r="857" spans="1:24" outlineLevel="1">
      <c r="A857" s="60"/>
      <c r="B857" s="87" t="s">
        <v>107</v>
      </c>
      <c r="C857" s="73">
        <v>2823</v>
      </c>
      <c r="D857" s="74"/>
      <c r="E857" s="74"/>
      <c r="F857" s="74">
        <v>100</v>
      </c>
      <c r="G857" s="74"/>
      <c r="H857" s="74">
        <v>100</v>
      </c>
      <c r="I857" s="74"/>
      <c r="J857" s="74">
        <v>100</v>
      </c>
      <c r="K857" s="74"/>
      <c r="L857" s="74">
        <v>100</v>
      </c>
      <c r="M857" s="74"/>
      <c r="N857" s="74">
        <v>100</v>
      </c>
      <c r="O857" s="74"/>
      <c r="P857" s="70">
        <f t="shared" si="383"/>
        <v>100</v>
      </c>
      <c r="Q857" s="70" t="e">
        <f t="shared" si="384"/>
        <v>#DIV/0!</v>
      </c>
      <c r="R857" s="71" t="e">
        <f>#REF!-F857</f>
        <v>#REF!</v>
      </c>
      <c r="S857" s="71" t="e">
        <f>#REF!/F857*100</f>
        <v>#REF!</v>
      </c>
      <c r="T857" s="70" t="e">
        <f>L857-#REF!</f>
        <v>#REF!</v>
      </c>
      <c r="U857" s="70" t="e">
        <f>+L857/#REF!*100</f>
        <v>#REF!</v>
      </c>
      <c r="V857" s="70">
        <f t="shared" si="376"/>
        <v>0</v>
      </c>
      <c r="W857" s="70">
        <f t="shared" si="377"/>
        <v>100</v>
      </c>
      <c r="X857" s="113"/>
    </row>
    <row r="858" spans="1:24" outlineLevel="1">
      <c r="A858" s="60"/>
      <c r="B858" s="88" t="s">
        <v>109</v>
      </c>
      <c r="C858" s="73"/>
      <c r="D858" s="67">
        <f t="shared" ref="D858:J858" si="385">SUM(D859:D861)</f>
        <v>1284.8499999999999</v>
      </c>
      <c r="E858" s="67">
        <f t="shared" si="385"/>
        <v>2169.1469999999999</v>
      </c>
      <c r="F858" s="67">
        <f t="shared" ref="F858" si="386">SUM(F859:F861)</f>
        <v>120</v>
      </c>
      <c r="G858" s="67">
        <f t="shared" si="385"/>
        <v>279.5</v>
      </c>
      <c r="H858" s="67">
        <f t="shared" si="385"/>
        <v>120</v>
      </c>
      <c r="I858" s="67">
        <f t="shared" si="385"/>
        <v>279.5</v>
      </c>
      <c r="J858" s="67">
        <f t="shared" si="385"/>
        <v>120</v>
      </c>
      <c r="K858" s="67">
        <f t="shared" ref="K858:M858" si="387">SUM(K859:K861)</f>
        <v>279.5</v>
      </c>
      <c r="L858" s="67">
        <f t="shared" ref="L858:N858" si="388">SUM(L859:L861)</f>
        <v>500</v>
      </c>
      <c r="M858" s="67">
        <f t="shared" si="387"/>
        <v>279.5</v>
      </c>
      <c r="N858" s="67">
        <f t="shared" si="388"/>
        <v>780</v>
      </c>
      <c r="O858" s="67">
        <f t="shared" ref="O858" si="389">SUM(O859:O861)</f>
        <v>279.5</v>
      </c>
      <c r="P858" s="70">
        <f t="shared" si="383"/>
        <v>-1164.8499999999999</v>
      </c>
      <c r="Q858" s="70">
        <f t="shared" si="384"/>
        <v>9.3396116278164776</v>
      </c>
      <c r="R858" s="71" t="e">
        <f>#REF!-F858</f>
        <v>#REF!</v>
      </c>
      <c r="S858" s="71" t="e">
        <f>#REF!/F858*100</f>
        <v>#REF!</v>
      </c>
      <c r="T858" s="70" t="e">
        <f>L858-#REF!</f>
        <v>#REF!</v>
      </c>
      <c r="U858" s="70" t="e">
        <f>+L858/#REF!*100</f>
        <v>#REF!</v>
      </c>
      <c r="V858" s="70">
        <f t="shared" si="376"/>
        <v>280</v>
      </c>
      <c r="W858" s="70">
        <f t="shared" si="377"/>
        <v>156</v>
      </c>
      <c r="X858" s="113"/>
    </row>
    <row r="859" spans="1:24" outlineLevel="1">
      <c r="A859" s="60"/>
      <c r="B859" s="72" t="s">
        <v>110</v>
      </c>
      <c r="C859" s="73">
        <v>3111</v>
      </c>
      <c r="D859" s="118"/>
      <c r="E859" s="74">
        <v>171.17</v>
      </c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0">
        <f t="shared" si="383"/>
        <v>0</v>
      </c>
      <c r="Q859" s="70" t="e">
        <f t="shared" si="384"/>
        <v>#DIV/0!</v>
      </c>
      <c r="R859" s="71" t="e">
        <f>#REF!-F859</f>
        <v>#REF!</v>
      </c>
      <c r="S859" s="71" t="e">
        <f>#REF!/F859*100</f>
        <v>#REF!</v>
      </c>
      <c r="T859" s="70" t="e">
        <f>L859-#REF!</f>
        <v>#REF!</v>
      </c>
      <c r="U859" s="70" t="e">
        <f>+L859/#REF!*100</f>
        <v>#REF!</v>
      </c>
      <c r="V859" s="70">
        <f t="shared" si="376"/>
        <v>0</v>
      </c>
      <c r="W859" s="70" t="e">
        <f t="shared" si="377"/>
        <v>#DIV/0!</v>
      </c>
      <c r="X859" s="113"/>
    </row>
    <row r="860" spans="1:24" outlineLevel="1">
      <c r="A860" s="60"/>
      <c r="B860" s="72" t="s">
        <v>111</v>
      </c>
      <c r="C860" s="73">
        <v>3112</v>
      </c>
      <c r="D860" s="118">
        <v>1284.8499999999999</v>
      </c>
      <c r="E860" s="74">
        <v>1997.9770000000001</v>
      </c>
      <c r="F860" s="74">
        <v>120</v>
      </c>
      <c r="G860" s="74">
        <v>279.5</v>
      </c>
      <c r="H860" s="74">
        <v>120</v>
      </c>
      <c r="I860" s="74">
        <v>279.5</v>
      </c>
      <c r="J860" s="74">
        <v>120</v>
      </c>
      <c r="K860" s="74">
        <v>279.5</v>
      </c>
      <c r="L860" s="74">
        <v>500</v>
      </c>
      <c r="M860" s="74">
        <v>279.5</v>
      </c>
      <c r="N860" s="74">
        <v>780</v>
      </c>
      <c r="O860" s="74">
        <v>279.5</v>
      </c>
      <c r="P860" s="70">
        <f t="shared" si="383"/>
        <v>-1164.8499999999999</v>
      </c>
      <c r="Q860" s="70">
        <f t="shared" si="384"/>
        <v>9.3396116278164776</v>
      </c>
      <c r="R860" s="71" t="e">
        <f>#REF!-F860</f>
        <v>#REF!</v>
      </c>
      <c r="S860" s="71" t="e">
        <f>#REF!/F860*100</f>
        <v>#REF!</v>
      </c>
      <c r="T860" s="70" t="e">
        <f>L860-#REF!</f>
        <v>#REF!</v>
      </c>
      <c r="U860" s="70" t="e">
        <f>+L860/#REF!*100</f>
        <v>#REF!</v>
      </c>
      <c r="V860" s="70">
        <f t="shared" si="376"/>
        <v>280</v>
      </c>
      <c r="W860" s="70">
        <f t="shared" si="377"/>
        <v>156</v>
      </c>
      <c r="X860" s="113"/>
    </row>
    <row r="861" spans="1:24" outlineLevel="1">
      <c r="A861" s="60"/>
      <c r="B861" s="72" t="s">
        <v>114</v>
      </c>
      <c r="C861" s="73">
        <v>3141</v>
      </c>
      <c r="D861" s="118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0">
        <f t="shared" si="383"/>
        <v>0</v>
      </c>
      <c r="Q861" s="70" t="e">
        <f t="shared" si="384"/>
        <v>#DIV/0!</v>
      </c>
      <c r="R861" s="71" t="e">
        <f>#REF!-F861</f>
        <v>#REF!</v>
      </c>
      <c r="S861" s="71" t="e">
        <f>#REF!/F861*100</f>
        <v>#REF!</v>
      </c>
      <c r="T861" s="70" t="e">
        <f>L861-#REF!</f>
        <v>#REF!</v>
      </c>
      <c r="U861" s="70" t="e">
        <f>+L861/#REF!*100</f>
        <v>#REF!</v>
      </c>
      <c r="V861" s="70">
        <f t="shared" si="376"/>
        <v>0</v>
      </c>
      <c r="W861" s="70" t="e">
        <f t="shared" si="377"/>
        <v>#DIV/0!</v>
      </c>
      <c r="X861" s="113"/>
    </row>
    <row r="862" spans="1:24" outlineLevel="1">
      <c r="A862" s="60"/>
      <c r="B862" s="72"/>
      <c r="C862" s="73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0">
        <f t="shared" si="383"/>
        <v>0</v>
      </c>
      <c r="Q862" s="70" t="e">
        <f t="shared" si="384"/>
        <v>#DIV/0!</v>
      </c>
      <c r="R862" s="71" t="e">
        <f>#REF!-F862</f>
        <v>#REF!</v>
      </c>
      <c r="S862" s="71" t="e">
        <f>#REF!/F862*100</f>
        <v>#REF!</v>
      </c>
      <c r="T862" s="70" t="e">
        <f>L862-#REF!</f>
        <v>#REF!</v>
      </c>
      <c r="U862" s="70" t="e">
        <f>+L862/#REF!*100</f>
        <v>#REF!</v>
      </c>
      <c r="V862" s="70">
        <f t="shared" si="376"/>
        <v>0</v>
      </c>
      <c r="W862" s="70" t="e">
        <f t="shared" si="377"/>
        <v>#DIV/0!</v>
      </c>
      <c r="X862" s="113"/>
    </row>
    <row r="863" spans="1:24" outlineLevel="1">
      <c r="A863" s="60"/>
      <c r="B863" s="72"/>
      <c r="C863" s="73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0">
        <f t="shared" si="383"/>
        <v>0</v>
      </c>
      <c r="Q863" s="70" t="e">
        <f t="shared" si="384"/>
        <v>#DIV/0!</v>
      </c>
      <c r="R863" s="71" t="e">
        <f>#REF!-F863</f>
        <v>#REF!</v>
      </c>
      <c r="S863" s="71" t="e">
        <f>#REF!/F863*100</f>
        <v>#REF!</v>
      </c>
      <c r="T863" s="70" t="e">
        <f>L863-#REF!</f>
        <v>#REF!</v>
      </c>
      <c r="U863" s="70" t="e">
        <f>+L863/#REF!*100</f>
        <v>#REF!</v>
      </c>
      <c r="V863" s="70">
        <f t="shared" si="376"/>
        <v>0</v>
      </c>
      <c r="W863" s="70" t="e">
        <f t="shared" si="377"/>
        <v>#DIV/0!</v>
      </c>
      <c r="X863" s="113"/>
    </row>
    <row r="864" spans="1:24" outlineLevel="1">
      <c r="A864" s="60">
        <v>17</v>
      </c>
      <c r="B864" s="106" t="s">
        <v>157</v>
      </c>
      <c r="C864" s="97" t="s">
        <v>155</v>
      </c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70">
        <f t="shared" si="383"/>
        <v>0</v>
      </c>
      <c r="Q864" s="70" t="e">
        <f t="shared" si="384"/>
        <v>#DIV/0!</v>
      </c>
      <c r="R864" s="71" t="e">
        <f>#REF!-F864</f>
        <v>#REF!</v>
      </c>
      <c r="S864" s="71" t="e">
        <f>#REF!/F864*100</f>
        <v>#REF!</v>
      </c>
      <c r="T864" s="70" t="e">
        <f>L864-#REF!</f>
        <v>#REF!</v>
      </c>
      <c r="U864" s="70" t="e">
        <f>+L864/#REF!*100</f>
        <v>#REF!</v>
      </c>
      <c r="V864" s="70">
        <f t="shared" si="376"/>
        <v>0</v>
      </c>
      <c r="W864" s="70" t="e">
        <f t="shared" si="377"/>
        <v>#DIV/0!</v>
      </c>
      <c r="X864" s="113"/>
    </row>
    <row r="865" spans="1:24" outlineLevel="1">
      <c r="A865" s="60"/>
      <c r="B865" s="107" t="s">
        <v>117</v>
      </c>
      <c r="C865" s="97"/>
      <c r="D865" s="67">
        <f>SUM(D866:D872,D877:D894)</f>
        <v>110840.792</v>
      </c>
      <c r="E865" s="67">
        <f>SUM(E866:E872,E877:E894)</f>
        <v>0</v>
      </c>
      <c r="F865" s="67">
        <f>SUM(F866:F872,F877:F894)-F884</f>
        <v>80759.5</v>
      </c>
      <c r="G865" s="67">
        <f>SUM(G866:G872,G877:G894)</f>
        <v>0</v>
      </c>
      <c r="H865" s="67">
        <f>SUM(H866:H872,H877:H894)-H884</f>
        <v>225328.10000000003</v>
      </c>
      <c r="I865" s="67">
        <f>SUM(I866:I872,I877:I894)</f>
        <v>0</v>
      </c>
      <c r="J865" s="67">
        <f>SUM(J866:J872,J877:J894)-J884</f>
        <v>93627.200000000012</v>
      </c>
      <c r="K865" s="67">
        <f>SUM(K866:K872,K877:K894)</f>
        <v>0</v>
      </c>
      <c r="L865" s="67">
        <f>SUM(L866:L872,L877:L894)-L884</f>
        <v>123273.70000000001</v>
      </c>
      <c r="M865" s="67">
        <f>SUM(M866:M872,M877:M894)</f>
        <v>0</v>
      </c>
      <c r="N865" s="67">
        <f>SUM(N866:N872,N877:N894)-N884</f>
        <v>130817.24</v>
      </c>
      <c r="O865" s="67">
        <f>SUM(O866:O872,O877:O894)</f>
        <v>0</v>
      </c>
      <c r="P865" s="70">
        <f t="shared" si="383"/>
        <v>-30081.292000000001</v>
      </c>
      <c r="Q865" s="70">
        <f t="shared" si="384"/>
        <v>72.860811027044988</v>
      </c>
      <c r="R865" s="71" t="e">
        <f>#REF!-F865</f>
        <v>#REF!</v>
      </c>
      <c r="S865" s="71" t="e">
        <f>#REF!/F865*100</f>
        <v>#REF!</v>
      </c>
      <c r="T865" s="70" t="e">
        <f>L865-#REF!</f>
        <v>#REF!</v>
      </c>
      <c r="U865" s="70" t="e">
        <f>+L865/#REF!*100</f>
        <v>#REF!</v>
      </c>
      <c r="V865" s="70">
        <f t="shared" si="376"/>
        <v>7543.5399999999936</v>
      </c>
      <c r="W865" s="70">
        <f t="shared" si="377"/>
        <v>106.11934256860951</v>
      </c>
      <c r="X865" s="113"/>
    </row>
    <row r="866" spans="1:24" outlineLevel="1">
      <c r="A866" s="60"/>
      <c r="B866" s="72" t="s">
        <v>77</v>
      </c>
      <c r="C866" s="73">
        <v>2111</v>
      </c>
      <c r="D866" s="99">
        <v>20696.400000000001</v>
      </c>
      <c r="E866" s="74"/>
      <c r="F866" s="74">
        <v>22686.400000000001</v>
      </c>
      <c r="G866" s="74"/>
      <c r="H866" s="74">
        <v>22686.400000000001</v>
      </c>
      <c r="I866" s="74"/>
      <c r="J866" s="74">
        <f>22686.4*1.5</f>
        <v>34029.600000000006</v>
      </c>
      <c r="K866" s="74"/>
      <c r="L866" s="74">
        <f>22686.4*1.5</f>
        <v>34029.600000000006</v>
      </c>
      <c r="M866" s="74"/>
      <c r="N866" s="74">
        <f>22686.4*1.6</f>
        <v>36298.240000000005</v>
      </c>
      <c r="O866" s="74"/>
      <c r="P866" s="70">
        <f t="shared" si="383"/>
        <v>1990</v>
      </c>
      <c r="Q866" s="70">
        <f t="shared" si="384"/>
        <v>109.61519877853154</v>
      </c>
      <c r="R866" s="71" t="e">
        <f>#REF!-F866</f>
        <v>#REF!</v>
      </c>
      <c r="S866" s="71" t="e">
        <f>#REF!/F866*100</f>
        <v>#REF!</v>
      </c>
      <c r="T866" s="70" t="e">
        <f>L866-#REF!</f>
        <v>#REF!</v>
      </c>
      <c r="U866" s="70" t="e">
        <f>+L866/#REF!*100</f>
        <v>#REF!</v>
      </c>
      <c r="V866" s="70">
        <f t="shared" si="376"/>
        <v>2268.6399999999994</v>
      </c>
      <c r="W866" s="70">
        <f t="shared" si="377"/>
        <v>106.66666666666667</v>
      </c>
      <c r="X866" s="113"/>
    </row>
    <row r="867" spans="1:24" outlineLevel="1">
      <c r="A867" s="60"/>
      <c r="B867" s="72" t="s">
        <v>118</v>
      </c>
      <c r="C867" s="73">
        <v>2121</v>
      </c>
      <c r="D867" s="99">
        <v>3078.4</v>
      </c>
      <c r="E867" s="74"/>
      <c r="F867" s="100">
        <v>3049</v>
      </c>
      <c r="G867" s="74"/>
      <c r="H867" s="100">
        <v>3049</v>
      </c>
      <c r="I867" s="74"/>
      <c r="J867" s="100">
        <f>3049*1.5</f>
        <v>4573.5</v>
      </c>
      <c r="K867" s="74"/>
      <c r="L867" s="100">
        <f>3049*1.5</f>
        <v>4573.5</v>
      </c>
      <c r="M867" s="74"/>
      <c r="N867" s="100">
        <f>3049*1.6</f>
        <v>4878.4000000000005</v>
      </c>
      <c r="O867" s="74"/>
      <c r="P867" s="70">
        <f t="shared" si="383"/>
        <v>-29.400000000000091</v>
      </c>
      <c r="Q867" s="70">
        <f t="shared" si="384"/>
        <v>99.044958419958419</v>
      </c>
      <c r="R867" s="71" t="e">
        <f>#REF!-F867</f>
        <v>#REF!</v>
      </c>
      <c r="S867" s="71" t="e">
        <f>#REF!/F867*100</f>
        <v>#REF!</v>
      </c>
      <c r="T867" s="70" t="e">
        <f>L867-#REF!</f>
        <v>#REF!</v>
      </c>
      <c r="U867" s="70" t="e">
        <f>+L867/#REF!*100</f>
        <v>#REF!</v>
      </c>
      <c r="V867" s="70">
        <f t="shared" si="376"/>
        <v>304.90000000000055</v>
      </c>
      <c r="W867" s="70">
        <f t="shared" si="377"/>
        <v>106.66666666666669</v>
      </c>
      <c r="X867" s="113"/>
    </row>
    <row r="868" spans="1:24" outlineLevel="1">
      <c r="A868" s="60"/>
      <c r="B868" s="101" t="s">
        <v>79</v>
      </c>
      <c r="C868" s="73">
        <v>2211</v>
      </c>
      <c r="D868" s="99">
        <v>99.942999999999998</v>
      </c>
      <c r="E868" s="74"/>
      <c r="F868" s="100">
        <v>100</v>
      </c>
      <c r="G868" s="74"/>
      <c r="H868" s="100">
        <v>100</v>
      </c>
      <c r="I868" s="74"/>
      <c r="J868" s="100">
        <v>100</v>
      </c>
      <c r="K868" s="74"/>
      <c r="L868" s="100">
        <v>100</v>
      </c>
      <c r="M868" s="74"/>
      <c r="N868" s="100">
        <v>100</v>
      </c>
      <c r="O868" s="74"/>
      <c r="P868" s="70">
        <f t="shared" si="383"/>
        <v>5.700000000000216E-2</v>
      </c>
      <c r="Q868" s="70">
        <f t="shared" si="384"/>
        <v>100.05703250852986</v>
      </c>
      <c r="R868" s="71" t="e">
        <f>#REF!-F868</f>
        <v>#REF!</v>
      </c>
      <c r="S868" s="71" t="e">
        <f>#REF!/F868*100</f>
        <v>#REF!</v>
      </c>
      <c r="T868" s="70" t="e">
        <f>L868-#REF!</f>
        <v>#REF!</v>
      </c>
      <c r="U868" s="70" t="e">
        <f>+L868/#REF!*100</f>
        <v>#REF!</v>
      </c>
      <c r="V868" s="70">
        <f t="shared" si="376"/>
        <v>0</v>
      </c>
      <c r="W868" s="70">
        <f t="shared" si="377"/>
        <v>100</v>
      </c>
      <c r="X868" s="113"/>
    </row>
    <row r="869" spans="1:24" outlineLevel="1">
      <c r="A869" s="60"/>
      <c r="B869" s="76" t="s">
        <v>80</v>
      </c>
      <c r="C869" s="73">
        <v>2212</v>
      </c>
      <c r="D869" s="99">
        <v>170.2</v>
      </c>
      <c r="E869" s="74"/>
      <c r="F869" s="100">
        <v>193.9</v>
      </c>
      <c r="G869" s="74"/>
      <c r="H869" s="100">
        <v>193.9</v>
      </c>
      <c r="I869" s="74"/>
      <c r="J869" s="100">
        <v>193.9</v>
      </c>
      <c r="K869" s="74"/>
      <c r="L869" s="100">
        <v>193.9</v>
      </c>
      <c r="M869" s="74"/>
      <c r="N869" s="100">
        <v>193.9</v>
      </c>
      <c r="O869" s="74"/>
      <c r="P869" s="70">
        <f t="shared" si="383"/>
        <v>23.700000000000017</v>
      </c>
      <c r="Q869" s="70">
        <f t="shared" si="384"/>
        <v>113.92479435957699</v>
      </c>
      <c r="R869" s="71" t="e">
        <f>#REF!-F869</f>
        <v>#REF!</v>
      </c>
      <c r="S869" s="71" t="e">
        <f>#REF!/F869*100</f>
        <v>#REF!</v>
      </c>
      <c r="T869" s="70" t="e">
        <f>L869-#REF!</f>
        <v>#REF!</v>
      </c>
      <c r="U869" s="70" t="e">
        <f>+L869/#REF!*100</f>
        <v>#REF!</v>
      </c>
      <c r="V869" s="70">
        <f t="shared" si="376"/>
        <v>0</v>
      </c>
      <c r="W869" s="70">
        <f t="shared" si="377"/>
        <v>100</v>
      </c>
      <c r="X869" s="113"/>
    </row>
    <row r="870" spans="1:24" outlineLevel="1">
      <c r="A870" s="60"/>
      <c r="B870" s="72" t="s">
        <v>81</v>
      </c>
      <c r="C870" s="73">
        <v>2213</v>
      </c>
      <c r="D870" s="99"/>
      <c r="E870" s="74"/>
      <c r="F870" s="100"/>
      <c r="G870" s="74"/>
      <c r="H870" s="100"/>
      <c r="I870" s="74"/>
      <c r="J870" s="100"/>
      <c r="K870" s="74"/>
      <c r="L870" s="100"/>
      <c r="M870" s="74"/>
      <c r="N870" s="100"/>
      <c r="O870" s="74"/>
      <c r="P870" s="70">
        <f t="shared" si="383"/>
        <v>0</v>
      </c>
      <c r="Q870" s="70" t="e">
        <f t="shared" si="384"/>
        <v>#DIV/0!</v>
      </c>
      <c r="R870" s="71" t="e">
        <f>#REF!-F870</f>
        <v>#REF!</v>
      </c>
      <c r="S870" s="71" t="e">
        <f>#REF!/F870*100</f>
        <v>#REF!</v>
      </c>
      <c r="T870" s="70" t="e">
        <f>L870-#REF!</f>
        <v>#REF!</v>
      </c>
      <c r="U870" s="70" t="e">
        <f>+L870/#REF!*100</f>
        <v>#REF!</v>
      </c>
      <c r="V870" s="70">
        <f t="shared" si="376"/>
        <v>0</v>
      </c>
      <c r="W870" s="70" t="e">
        <f t="shared" si="377"/>
        <v>#DIV/0!</v>
      </c>
      <c r="X870" s="113"/>
    </row>
    <row r="871" spans="1:24" outlineLevel="1">
      <c r="A871" s="60"/>
      <c r="B871" s="72" t="s">
        <v>82</v>
      </c>
      <c r="C871" s="73">
        <v>2214</v>
      </c>
      <c r="D871" s="99">
        <v>212.15199999999999</v>
      </c>
      <c r="E871" s="74"/>
      <c r="F871" s="100">
        <v>432.3</v>
      </c>
      <c r="G871" s="74"/>
      <c r="H871" s="100">
        <v>432.3</v>
      </c>
      <c r="I871" s="74"/>
      <c r="J871" s="100">
        <v>432.3</v>
      </c>
      <c r="K871" s="74"/>
      <c r="L871" s="100">
        <v>515.5</v>
      </c>
      <c r="M871" s="74"/>
      <c r="N871" s="100">
        <v>515.5</v>
      </c>
      <c r="O871" s="74"/>
      <c r="P871" s="70">
        <f t="shared" si="383"/>
        <v>220.14800000000002</v>
      </c>
      <c r="Q871" s="70">
        <f t="shared" si="384"/>
        <v>203.76899581432184</v>
      </c>
      <c r="R871" s="71" t="e">
        <f>#REF!-F871</f>
        <v>#REF!</v>
      </c>
      <c r="S871" s="71" t="e">
        <f>#REF!/F871*100</f>
        <v>#REF!</v>
      </c>
      <c r="T871" s="70" t="e">
        <f>L871-#REF!</f>
        <v>#REF!</v>
      </c>
      <c r="U871" s="70" t="e">
        <f>+L871/#REF!*100</f>
        <v>#REF!</v>
      </c>
      <c r="V871" s="70">
        <f t="shared" si="376"/>
        <v>0</v>
      </c>
      <c r="W871" s="70">
        <f t="shared" si="377"/>
        <v>100</v>
      </c>
      <c r="X871" s="113"/>
    </row>
    <row r="872" spans="1:24" outlineLevel="1">
      <c r="A872" s="60"/>
      <c r="B872" s="83" t="s">
        <v>83</v>
      </c>
      <c r="C872" s="78">
        <v>2215</v>
      </c>
      <c r="D872" s="79">
        <f t="shared" ref="D872:J872" si="390">D873+D874+D875+D876</f>
        <v>69739.789999999994</v>
      </c>
      <c r="E872" s="79">
        <f t="shared" si="390"/>
        <v>0</v>
      </c>
      <c r="F872" s="79">
        <f t="shared" ref="F872" si="391">F873+F874+F875+F876</f>
        <v>24023.200000000001</v>
      </c>
      <c r="G872" s="79">
        <f t="shared" si="390"/>
        <v>0</v>
      </c>
      <c r="H872" s="79">
        <f t="shared" si="390"/>
        <v>61842.3</v>
      </c>
      <c r="I872" s="79">
        <f t="shared" si="390"/>
        <v>0</v>
      </c>
      <c r="J872" s="79">
        <f t="shared" si="390"/>
        <v>24023.200000000001</v>
      </c>
      <c r="K872" s="79">
        <f t="shared" ref="K872:M872" si="392">K873+K874+K875+K876</f>
        <v>0</v>
      </c>
      <c r="L872" s="79">
        <f t="shared" ref="L872" si="393">L873+L874+L875+L876</f>
        <v>26819.9</v>
      </c>
      <c r="M872" s="79">
        <f t="shared" si="392"/>
        <v>0</v>
      </c>
      <c r="N872" s="79">
        <f t="shared" ref="N872:O872" si="394">N873+N874+N875+N876</f>
        <v>26819.9</v>
      </c>
      <c r="O872" s="79">
        <f t="shared" si="394"/>
        <v>0</v>
      </c>
      <c r="P872" s="70">
        <f t="shared" si="383"/>
        <v>-45716.59</v>
      </c>
      <c r="Q872" s="70">
        <f t="shared" si="384"/>
        <v>34.446906134933883</v>
      </c>
      <c r="R872" s="71" t="e">
        <f>#REF!-F872</f>
        <v>#REF!</v>
      </c>
      <c r="S872" s="71" t="e">
        <f>#REF!/F872*100</f>
        <v>#REF!</v>
      </c>
      <c r="T872" s="70" t="e">
        <f>L872-#REF!</f>
        <v>#REF!</v>
      </c>
      <c r="U872" s="70" t="e">
        <f>+L872/#REF!*100</f>
        <v>#REF!</v>
      </c>
      <c r="V872" s="70">
        <f t="shared" si="376"/>
        <v>0</v>
      </c>
      <c r="W872" s="70">
        <f t="shared" si="377"/>
        <v>100</v>
      </c>
      <c r="X872" s="113"/>
    </row>
    <row r="873" spans="1:24" outlineLevel="1">
      <c r="A873" s="60"/>
      <c r="B873" s="80" t="s">
        <v>119</v>
      </c>
      <c r="C873" s="73">
        <v>22151</v>
      </c>
      <c r="D873" s="99"/>
      <c r="E873" s="74"/>
      <c r="F873" s="74"/>
      <c r="G873" s="74"/>
      <c r="H873" s="74"/>
      <c r="I873" s="74"/>
      <c r="J873" s="74"/>
      <c r="K873" s="74"/>
      <c r="L873" s="74">
        <v>1082.2</v>
      </c>
      <c r="M873" s="74"/>
      <c r="N873" s="74">
        <v>1082.2</v>
      </c>
      <c r="O873" s="74"/>
      <c r="P873" s="70">
        <f t="shared" si="383"/>
        <v>0</v>
      </c>
      <c r="Q873" s="70" t="e">
        <f t="shared" si="384"/>
        <v>#DIV/0!</v>
      </c>
      <c r="R873" s="71" t="e">
        <f>#REF!-F873</f>
        <v>#REF!</v>
      </c>
      <c r="S873" s="71" t="e">
        <f>#REF!/F873*100</f>
        <v>#REF!</v>
      </c>
      <c r="T873" s="70" t="e">
        <f>L873-#REF!</f>
        <v>#REF!</v>
      </c>
      <c r="U873" s="70" t="e">
        <f>+L873/#REF!*100</f>
        <v>#REF!</v>
      </c>
      <c r="V873" s="70">
        <f t="shared" si="376"/>
        <v>0</v>
      </c>
      <c r="W873" s="70">
        <f t="shared" si="377"/>
        <v>100</v>
      </c>
      <c r="X873" s="113"/>
    </row>
    <row r="874" spans="1:24" outlineLevel="1">
      <c r="A874" s="60"/>
      <c r="B874" s="80" t="s">
        <v>120</v>
      </c>
      <c r="C874" s="73">
        <v>22152</v>
      </c>
      <c r="D874" s="99"/>
      <c r="E874" s="74"/>
      <c r="F874" s="100"/>
      <c r="G874" s="74"/>
      <c r="H874" s="100"/>
      <c r="I874" s="74"/>
      <c r="J874" s="100"/>
      <c r="K874" s="74"/>
      <c r="L874" s="100">
        <v>161.1</v>
      </c>
      <c r="M874" s="74"/>
      <c r="N874" s="100">
        <v>161.1</v>
      </c>
      <c r="O874" s="74"/>
      <c r="P874" s="70">
        <f t="shared" si="383"/>
        <v>0</v>
      </c>
      <c r="Q874" s="70" t="e">
        <f t="shared" si="384"/>
        <v>#DIV/0!</v>
      </c>
      <c r="R874" s="71" t="e">
        <f>#REF!-F874</f>
        <v>#REF!</v>
      </c>
      <c r="S874" s="71" t="e">
        <f>#REF!/F874*100</f>
        <v>#REF!</v>
      </c>
      <c r="T874" s="70" t="e">
        <f>L874-#REF!</f>
        <v>#REF!</v>
      </c>
      <c r="U874" s="70" t="e">
        <f>+L874/#REF!*100</f>
        <v>#REF!</v>
      </c>
      <c r="V874" s="70">
        <f t="shared" si="376"/>
        <v>0</v>
      </c>
      <c r="W874" s="70">
        <f t="shared" si="377"/>
        <v>100</v>
      </c>
      <c r="X874" s="113"/>
    </row>
    <row r="875" spans="1:24" outlineLevel="1">
      <c r="A875" s="60"/>
      <c r="B875" s="80" t="s">
        <v>86</v>
      </c>
      <c r="C875" s="73">
        <v>22153</v>
      </c>
      <c r="D875" s="99"/>
      <c r="E875" s="74"/>
      <c r="F875" s="100"/>
      <c r="G875" s="74"/>
      <c r="H875" s="100"/>
      <c r="I875" s="74"/>
      <c r="J875" s="100"/>
      <c r="K875" s="74"/>
      <c r="L875" s="100">
        <v>15.2</v>
      </c>
      <c r="M875" s="74"/>
      <c r="N875" s="100">
        <v>15.2</v>
      </c>
      <c r="O875" s="74"/>
      <c r="P875" s="70">
        <f t="shared" si="383"/>
        <v>0</v>
      </c>
      <c r="Q875" s="70" t="e">
        <f t="shared" si="384"/>
        <v>#DIV/0!</v>
      </c>
      <c r="R875" s="71" t="e">
        <f>#REF!-F875</f>
        <v>#REF!</v>
      </c>
      <c r="S875" s="71" t="e">
        <f>#REF!/F875*100</f>
        <v>#REF!</v>
      </c>
      <c r="T875" s="70" t="e">
        <f>L875-#REF!</f>
        <v>#REF!</v>
      </c>
      <c r="U875" s="70" t="e">
        <f>+L875/#REF!*100</f>
        <v>#REF!</v>
      </c>
      <c r="V875" s="70">
        <f t="shared" si="376"/>
        <v>0</v>
      </c>
      <c r="W875" s="70">
        <f t="shared" si="377"/>
        <v>100</v>
      </c>
      <c r="X875" s="113"/>
    </row>
    <row r="876" spans="1:24" outlineLevel="1">
      <c r="A876" s="60"/>
      <c r="B876" s="80" t="s">
        <v>121</v>
      </c>
      <c r="C876" s="73">
        <v>22154</v>
      </c>
      <c r="D876" s="99">
        <v>69739.789999999994</v>
      </c>
      <c r="E876" s="99"/>
      <c r="F876" s="100">
        <v>24023.200000000001</v>
      </c>
      <c r="G876" s="74"/>
      <c r="H876" s="100">
        <v>61842.3</v>
      </c>
      <c r="I876" s="74"/>
      <c r="J876" s="100">
        <v>24023.200000000001</v>
      </c>
      <c r="K876" s="74"/>
      <c r="L876" s="100">
        <v>25561.4</v>
      </c>
      <c r="M876" s="74"/>
      <c r="N876" s="100">
        <v>25561.4</v>
      </c>
      <c r="O876" s="74"/>
      <c r="P876" s="70">
        <f t="shared" si="383"/>
        <v>-45716.59</v>
      </c>
      <c r="Q876" s="70">
        <f t="shared" si="384"/>
        <v>34.446906134933883</v>
      </c>
      <c r="R876" s="71" t="e">
        <f>#REF!-F876</f>
        <v>#REF!</v>
      </c>
      <c r="S876" s="71" t="e">
        <f>#REF!/F876*100</f>
        <v>#REF!</v>
      </c>
      <c r="T876" s="70" t="e">
        <f>L876-#REF!</f>
        <v>#REF!</v>
      </c>
      <c r="U876" s="70" t="e">
        <f>+L876/#REF!*100</f>
        <v>#REF!</v>
      </c>
      <c r="V876" s="70">
        <f t="shared" si="376"/>
        <v>0</v>
      </c>
      <c r="W876" s="70">
        <f t="shared" si="377"/>
        <v>100</v>
      </c>
      <c r="X876" s="113"/>
    </row>
    <row r="877" spans="1:24" outlineLevel="1">
      <c r="A877" s="60"/>
      <c r="B877" s="76" t="s">
        <v>88</v>
      </c>
      <c r="C877" s="73">
        <v>2217</v>
      </c>
      <c r="D877" s="99"/>
      <c r="E877" s="74"/>
      <c r="F877" s="100"/>
      <c r="G877" s="74"/>
      <c r="H877" s="100"/>
      <c r="I877" s="74"/>
      <c r="J877" s="100"/>
      <c r="K877" s="74"/>
      <c r="L877" s="100"/>
      <c r="M877" s="74"/>
      <c r="N877" s="100"/>
      <c r="O877" s="74"/>
      <c r="P877" s="70">
        <f t="shared" si="383"/>
        <v>0</v>
      </c>
      <c r="Q877" s="70" t="e">
        <f t="shared" si="384"/>
        <v>#DIV/0!</v>
      </c>
      <c r="R877" s="71" t="e">
        <f>#REF!-F877</f>
        <v>#REF!</v>
      </c>
      <c r="S877" s="71" t="e">
        <f>#REF!/F877*100</f>
        <v>#REF!</v>
      </c>
      <c r="T877" s="70" t="e">
        <f>L877-#REF!</f>
        <v>#REF!</v>
      </c>
      <c r="U877" s="70" t="e">
        <f>+L877/#REF!*100</f>
        <v>#REF!</v>
      </c>
      <c r="V877" s="70">
        <f t="shared" si="376"/>
        <v>0</v>
      </c>
      <c r="W877" s="70" t="e">
        <f t="shared" si="377"/>
        <v>#DIV/0!</v>
      </c>
      <c r="X877" s="113"/>
    </row>
    <row r="878" spans="1:24" outlineLevel="1">
      <c r="A878" s="60"/>
      <c r="B878" s="72" t="s">
        <v>89</v>
      </c>
      <c r="C878" s="73">
        <v>2218</v>
      </c>
      <c r="D878" s="99"/>
      <c r="E878" s="74"/>
      <c r="F878" s="100"/>
      <c r="G878" s="74"/>
      <c r="H878" s="100"/>
      <c r="I878" s="74"/>
      <c r="J878" s="100"/>
      <c r="K878" s="74"/>
      <c r="L878" s="100"/>
      <c r="M878" s="74"/>
      <c r="N878" s="100"/>
      <c r="O878" s="74"/>
      <c r="P878" s="70">
        <f t="shared" si="383"/>
        <v>0</v>
      </c>
      <c r="Q878" s="70" t="e">
        <f t="shared" si="384"/>
        <v>#DIV/0!</v>
      </c>
      <c r="R878" s="71" t="e">
        <f>#REF!-F878</f>
        <v>#REF!</v>
      </c>
      <c r="S878" s="71" t="e">
        <f>#REF!/F878*100</f>
        <v>#REF!</v>
      </c>
      <c r="T878" s="70" t="e">
        <f>L878-#REF!</f>
        <v>#REF!</v>
      </c>
      <c r="U878" s="70" t="e">
        <f>+L878/#REF!*100</f>
        <v>#REF!</v>
      </c>
      <c r="V878" s="70">
        <f t="shared" si="376"/>
        <v>0</v>
      </c>
      <c r="W878" s="70" t="e">
        <f t="shared" si="377"/>
        <v>#DIV/0!</v>
      </c>
      <c r="X878" s="113"/>
    </row>
    <row r="879" spans="1:24" outlineLevel="1">
      <c r="A879" s="60"/>
      <c r="B879" s="72" t="s">
        <v>122</v>
      </c>
      <c r="C879" s="73">
        <v>2221</v>
      </c>
      <c r="D879" s="99">
        <v>15</v>
      </c>
      <c r="E879" s="74"/>
      <c r="F879" s="100"/>
      <c r="G879" s="74"/>
      <c r="H879" s="100"/>
      <c r="I879" s="74"/>
      <c r="J879" s="100"/>
      <c r="K879" s="74"/>
      <c r="L879" s="100">
        <v>30</v>
      </c>
      <c r="M879" s="74"/>
      <c r="N879" s="100">
        <v>30</v>
      </c>
      <c r="O879" s="74"/>
      <c r="P879" s="70">
        <f t="shared" si="383"/>
        <v>-15</v>
      </c>
      <c r="Q879" s="70">
        <f t="shared" si="384"/>
        <v>0</v>
      </c>
      <c r="R879" s="71" t="e">
        <f>#REF!-F879</f>
        <v>#REF!</v>
      </c>
      <c r="S879" s="71" t="e">
        <f>#REF!/F879*100</f>
        <v>#REF!</v>
      </c>
      <c r="T879" s="70" t="e">
        <f>L879-#REF!</f>
        <v>#REF!</v>
      </c>
      <c r="U879" s="70" t="e">
        <f>+L879/#REF!*100</f>
        <v>#REF!</v>
      </c>
      <c r="V879" s="70">
        <f t="shared" si="376"/>
        <v>0</v>
      </c>
      <c r="W879" s="70">
        <f t="shared" si="377"/>
        <v>100</v>
      </c>
      <c r="X879" s="113"/>
    </row>
    <row r="880" spans="1:24" ht="25.5" outlineLevel="1">
      <c r="A880" s="60"/>
      <c r="B880" s="81" t="s">
        <v>91</v>
      </c>
      <c r="C880" s="73">
        <v>2222</v>
      </c>
      <c r="D880" s="99">
        <v>136.702</v>
      </c>
      <c r="E880" s="74"/>
      <c r="F880" s="100">
        <v>100</v>
      </c>
      <c r="G880" s="74"/>
      <c r="H880" s="100">
        <v>96.5</v>
      </c>
      <c r="I880" s="74"/>
      <c r="J880" s="100">
        <v>100</v>
      </c>
      <c r="K880" s="74"/>
      <c r="L880" s="100">
        <v>211.3</v>
      </c>
      <c r="M880" s="74"/>
      <c r="N880" s="100">
        <v>211.3</v>
      </c>
      <c r="O880" s="74"/>
      <c r="P880" s="70">
        <f t="shared" si="383"/>
        <v>-36.701999999999998</v>
      </c>
      <c r="Q880" s="70">
        <f t="shared" si="384"/>
        <v>73.151819285745631</v>
      </c>
      <c r="R880" s="71" t="e">
        <f>#REF!-F880</f>
        <v>#REF!</v>
      </c>
      <c r="S880" s="71" t="e">
        <f>#REF!/F880*100</f>
        <v>#REF!</v>
      </c>
      <c r="T880" s="70" t="e">
        <f>L880-#REF!</f>
        <v>#REF!</v>
      </c>
      <c r="U880" s="70" t="e">
        <f>+L880/#REF!*100</f>
        <v>#REF!</v>
      </c>
      <c r="V880" s="70">
        <f t="shared" si="376"/>
        <v>0</v>
      </c>
      <c r="W880" s="70">
        <f t="shared" si="377"/>
        <v>100</v>
      </c>
      <c r="X880" s="113"/>
    </row>
    <row r="881" spans="1:24" outlineLevel="1">
      <c r="A881" s="60"/>
      <c r="B881" s="81" t="s">
        <v>92</v>
      </c>
      <c r="C881" s="73">
        <v>2223</v>
      </c>
      <c r="D881" s="74"/>
      <c r="E881" s="74"/>
      <c r="F881" s="100"/>
      <c r="G881" s="74"/>
      <c r="H881" s="100"/>
      <c r="I881" s="74"/>
      <c r="J881" s="100"/>
      <c r="K881" s="74"/>
      <c r="L881" s="100"/>
      <c r="M881" s="74"/>
      <c r="N881" s="100"/>
      <c r="O881" s="74"/>
      <c r="P881" s="70">
        <f t="shared" si="383"/>
        <v>0</v>
      </c>
      <c r="Q881" s="70" t="e">
        <f t="shared" si="384"/>
        <v>#DIV/0!</v>
      </c>
      <c r="R881" s="71" t="e">
        <f>#REF!-F881</f>
        <v>#REF!</v>
      </c>
      <c r="S881" s="71" t="e">
        <f>#REF!/F881*100</f>
        <v>#REF!</v>
      </c>
      <c r="T881" s="70" t="e">
        <f>L881-#REF!</f>
        <v>#REF!</v>
      </c>
      <c r="U881" s="70" t="e">
        <f>+L881/#REF!*100</f>
        <v>#REF!</v>
      </c>
      <c r="V881" s="70">
        <f t="shared" si="376"/>
        <v>0</v>
      </c>
      <c r="W881" s="70" t="e">
        <f t="shared" si="377"/>
        <v>#DIV/0!</v>
      </c>
      <c r="X881" s="113"/>
    </row>
    <row r="882" spans="1:24" outlineLevel="1">
      <c r="A882" s="60"/>
      <c r="B882" s="81" t="s">
        <v>128</v>
      </c>
      <c r="C882" s="73">
        <v>2224</v>
      </c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0">
        <f t="shared" si="383"/>
        <v>0</v>
      </c>
      <c r="Q882" s="70" t="e">
        <f t="shared" si="384"/>
        <v>#DIV/0!</v>
      </c>
      <c r="R882" s="71" t="e">
        <f>#REF!-F882</f>
        <v>#REF!</v>
      </c>
      <c r="S882" s="71" t="e">
        <f>#REF!/F882*100</f>
        <v>#REF!</v>
      </c>
      <c r="T882" s="70" t="e">
        <f>L882-#REF!</f>
        <v>#REF!</v>
      </c>
      <c r="U882" s="70" t="e">
        <f>+L882/#REF!*100</f>
        <v>#REF!</v>
      </c>
      <c r="V882" s="70">
        <f t="shared" si="376"/>
        <v>0</v>
      </c>
      <c r="W882" s="70" t="e">
        <f t="shared" si="377"/>
        <v>#DIV/0!</v>
      </c>
      <c r="X882" s="113"/>
    </row>
    <row r="883" spans="1:24" outlineLevel="1">
      <c r="A883" s="60"/>
      <c r="B883" s="81" t="s">
        <v>123</v>
      </c>
      <c r="C883" s="73">
        <v>2225</v>
      </c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0">
        <f t="shared" si="383"/>
        <v>0</v>
      </c>
      <c r="Q883" s="70" t="e">
        <f t="shared" si="384"/>
        <v>#DIV/0!</v>
      </c>
      <c r="R883" s="71" t="e">
        <f>#REF!-F883</f>
        <v>#REF!</v>
      </c>
      <c r="S883" s="71" t="e">
        <f>#REF!/F883*100</f>
        <v>#REF!</v>
      </c>
      <c r="T883" s="70" t="e">
        <f>L883-#REF!</f>
        <v>#REF!</v>
      </c>
      <c r="U883" s="70" t="e">
        <f>+L883/#REF!*100</f>
        <v>#REF!</v>
      </c>
      <c r="V883" s="70">
        <f t="shared" si="376"/>
        <v>0</v>
      </c>
      <c r="W883" s="70" t="e">
        <f t="shared" si="377"/>
        <v>#DIV/0!</v>
      </c>
      <c r="X883" s="113"/>
    </row>
    <row r="884" spans="1:24" s="112" customFormat="1" outlineLevel="1">
      <c r="A884" s="60"/>
      <c r="B884" s="110" t="s">
        <v>124</v>
      </c>
      <c r="C884" s="78">
        <v>2231</v>
      </c>
      <c r="D884" s="67"/>
      <c r="E884" s="67"/>
      <c r="F884" s="67">
        <f>F885+F886+F887+F888</f>
        <v>0</v>
      </c>
      <c r="G884" s="67"/>
      <c r="H884" s="67">
        <f>H885+H886+H887+H888</f>
        <v>0</v>
      </c>
      <c r="I884" s="67"/>
      <c r="J884" s="67">
        <f>J885+J886+J887+J888</f>
        <v>0</v>
      </c>
      <c r="K884" s="67"/>
      <c r="L884" s="67">
        <f>L885+L886+L887+L888</f>
        <v>0</v>
      </c>
      <c r="M884" s="67"/>
      <c r="N884" s="67">
        <f>N885+N886+N887+N888</f>
        <v>0</v>
      </c>
      <c r="O884" s="67"/>
      <c r="P884" s="70">
        <f t="shared" si="383"/>
        <v>0</v>
      </c>
      <c r="Q884" s="70" t="e">
        <f t="shared" si="384"/>
        <v>#DIV/0!</v>
      </c>
      <c r="R884" s="71" t="e">
        <f>#REF!-F884</f>
        <v>#REF!</v>
      </c>
      <c r="S884" s="71" t="e">
        <f>#REF!/F884*100</f>
        <v>#REF!</v>
      </c>
      <c r="T884" s="70" t="e">
        <f>L884-#REF!</f>
        <v>#REF!</v>
      </c>
      <c r="U884" s="70" t="e">
        <f>+L884/#REF!*100</f>
        <v>#REF!</v>
      </c>
      <c r="V884" s="70">
        <f t="shared" si="376"/>
        <v>0</v>
      </c>
      <c r="W884" s="70" t="e">
        <f t="shared" si="377"/>
        <v>#DIV/0!</v>
      </c>
      <c r="X884" s="117"/>
    </row>
    <row r="885" spans="1:24" outlineLevel="1">
      <c r="A885" s="60"/>
      <c r="B885" s="81" t="s">
        <v>96</v>
      </c>
      <c r="C885" s="73">
        <v>22311100</v>
      </c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0">
        <f t="shared" si="383"/>
        <v>0</v>
      </c>
      <c r="Q885" s="70" t="e">
        <f t="shared" si="384"/>
        <v>#DIV/0!</v>
      </c>
      <c r="R885" s="71" t="e">
        <f>#REF!-F885</f>
        <v>#REF!</v>
      </c>
      <c r="S885" s="71" t="e">
        <f>#REF!/F885*100</f>
        <v>#REF!</v>
      </c>
      <c r="T885" s="70" t="e">
        <f>L885-#REF!</f>
        <v>#REF!</v>
      </c>
      <c r="U885" s="70" t="e">
        <f>+L885/#REF!*100</f>
        <v>#REF!</v>
      </c>
      <c r="V885" s="70">
        <f t="shared" si="376"/>
        <v>0</v>
      </c>
      <c r="W885" s="70" t="e">
        <f t="shared" si="377"/>
        <v>#DIV/0!</v>
      </c>
      <c r="X885" s="113"/>
    </row>
    <row r="886" spans="1:24" outlineLevel="1">
      <c r="A886" s="60"/>
      <c r="B886" s="81" t="s">
        <v>97</v>
      </c>
      <c r="C886" s="73">
        <v>22311200</v>
      </c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0">
        <f t="shared" si="383"/>
        <v>0</v>
      </c>
      <c r="Q886" s="70" t="e">
        <f t="shared" si="384"/>
        <v>#DIV/0!</v>
      </c>
      <c r="R886" s="71" t="e">
        <f>#REF!-F886</f>
        <v>#REF!</v>
      </c>
      <c r="S886" s="71" t="e">
        <f>#REF!/F886*100</f>
        <v>#REF!</v>
      </c>
      <c r="T886" s="70" t="e">
        <f>L886-#REF!</f>
        <v>#REF!</v>
      </c>
      <c r="U886" s="70" t="e">
        <f>+L886/#REF!*100</f>
        <v>#REF!</v>
      </c>
      <c r="V886" s="70">
        <f t="shared" si="376"/>
        <v>0</v>
      </c>
      <c r="W886" s="70" t="e">
        <f t="shared" si="377"/>
        <v>#DIV/0!</v>
      </c>
      <c r="X886" s="113"/>
    </row>
    <row r="887" spans="1:24" ht="25.5" hidden="1" outlineLevel="1">
      <c r="A887" s="60"/>
      <c r="B887" s="81" t="s">
        <v>98</v>
      </c>
      <c r="C887" s="73">
        <v>22311300</v>
      </c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0">
        <f t="shared" si="383"/>
        <v>0</v>
      </c>
      <c r="Q887" s="70" t="e">
        <f t="shared" si="384"/>
        <v>#DIV/0!</v>
      </c>
      <c r="R887" s="71" t="e">
        <f>#REF!-F887</f>
        <v>#REF!</v>
      </c>
      <c r="S887" s="71" t="e">
        <f>#REF!/F887*100</f>
        <v>#REF!</v>
      </c>
      <c r="T887" s="70" t="e">
        <f>L887-#REF!</f>
        <v>#REF!</v>
      </c>
      <c r="U887" s="70" t="e">
        <f>+L887/#REF!*100</f>
        <v>#REF!</v>
      </c>
      <c r="V887" s="70">
        <f t="shared" si="376"/>
        <v>0</v>
      </c>
      <c r="W887" s="70" t="e">
        <f t="shared" si="377"/>
        <v>#DIV/0!</v>
      </c>
      <c r="X887" s="113"/>
    </row>
    <row r="888" spans="1:24" ht="13.5" hidden="1" customHeight="1" outlineLevel="1">
      <c r="A888" s="60"/>
      <c r="B888" s="81" t="s">
        <v>99</v>
      </c>
      <c r="C888" s="73">
        <v>22311400</v>
      </c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0">
        <f t="shared" si="383"/>
        <v>0</v>
      </c>
      <c r="Q888" s="70" t="e">
        <f t="shared" si="384"/>
        <v>#DIV/0!</v>
      </c>
      <c r="R888" s="71" t="e">
        <f>#REF!-F888</f>
        <v>#REF!</v>
      </c>
      <c r="S888" s="71" t="e">
        <f>#REF!/F888*100</f>
        <v>#REF!</v>
      </c>
      <c r="T888" s="70" t="e">
        <f>L888-#REF!</f>
        <v>#REF!</v>
      </c>
      <c r="U888" s="70" t="e">
        <f>+L888/#REF!*100</f>
        <v>#REF!</v>
      </c>
      <c r="V888" s="70">
        <f t="shared" si="376"/>
        <v>0</v>
      </c>
      <c r="W888" s="70" t="e">
        <f t="shared" si="377"/>
        <v>#DIV/0!</v>
      </c>
      <c r="X888" s="113"/>
    </row>
    <row r="889" spans="1:24" ht="13.5" hidden="1" customHeight="1" outlineLevel="1">
      <c r="A889" s="60"/>
      <c r="B889" s="81" t="s">
        <v>100</v>
      </c>
      <c r="C889" s="73">
        <v>2235</v>
      </c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0">
        <f t="shared" si="383"/>
        <v>0</v>
      </c>
      <c r="Q889" s="70" t="e">
        <f t="shared" si="384"/>
        <v>#DIV/0!</v>
      </c>
      <c r="R889" s="71" t="e">
        <f>#REF!-F889</f>
        <v>#REF!</v>
      </c>
      <c r="S889" s="71" t="e">
        <f>#REF!/F889*100</f>
        <v>#REF!</v>
      </c>
      <c r="T889" s="70" t="e">
        <f>L889-#REF!</f>
        <v>#REF!</v>
      </c>
      <c r="U889" s="70" t="e">
        <f>+L889/#REF!*100</f>
        <v>#REF!</v>
      </c>
      <c r="V889" s="70">
        <f t="shared" si="376"/>
        <v>0</v>
      </c>
      <c r="W889" s="70" t="e">
        <f t="shared" si="377"/>
        <v>#DIV/0!</v>
      </c>
      <c r="X889" s="113"/>
    </row>
    <row r="890" spans="1:24" ht="13.5" hidden="1" customHeight="1" outlineLevel="1">
      <c r="A890" s="60"/>
      <c r="B890" s="72" t="s">
        <v>101</v>
      </c>
      <c r="C890" s="73">
        <v>2511</v>
      </c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0">
        <f t="shared" si="383"/>
        <v>0</v>
      </c>
      <c r="Q890" s="70" t="e">
        <f t="shared" si="384"/>
        <v>#DIV/0!</v>
      </c>
      <c r="R890" s="71" t="e">
        <f>#REF!-F890</f>
        <v>#REF!</v>
      </c>
      <c r="S890" s="71" t="e">
        <f>#REF!/F890*100</f>
        <v>#REF!</v>
      </c>
      <c r="T890" s="70" t="e">
        <f>L890-#REF!</f>
        <v>#REF!</v>
      </c>
      <c r="U890" s="70" t="e">
        <f>+L890/#REF!*100</f>
        <v>#REF!</v>
      </c>
      <c r="V890" s="70">
        <f t="shared" si="376"/>
        <v>0</v>
      </c>
      <c r="W890" s="70" t="e">
        <f t="shared" si="377"/>
        <v>#DIV/0!</v>
      </c>
      <c r="X890" s="113"/>
    </row>
    <row r="891" spans="1:24" ht="13.5" hidden="1" customHeight="1" outlineLevel="1">
      <c r="A891" s="60"/>
      <c r="B891" s="72" t="s">
        <v>102</v>
      </c>
      <c r="C891" s="73">
        <v>2512</v>
      </c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0">
        <f t="shared" si="383"/>
        <v>0</v>
      </c>
      <c r="Q891" s="70" t="e">
        <f t="shared" si="384"/>
        <v>#DIV/0!</v>
      </c>
      <c r="R891" s="71" t="e">
        <f>#REF!-F891</f>
        <v>#REF!</v>
      </c>
      <c r="S891" s="71" t="e">
        <f>#REF!/F891*100</f>
        <v>#REF!</v>
      </c>
      <c r="T891" s="70" t="e">
        <f>L891-#REF!</f>
        <v>#REF!</v>
      </c>
      <c r="U891" s="70" t="e">
        <f>+L891/#REF!*100</f>
        <v>#REF!</v>
      </c>
      <c r="V891" s="70">
        <f t="shared" si="376"/>
        <v>0</v>
      </c>
      <c r="W891" s="70" t="e">
        <f t="shared" si="377"/>
        <v>#DIV/0!</v>
      </c>
      <c r="X891" s="113"/>
    </row>
    <row r="892" spans="1:24" ht="13.5" customHeight="1" outlineLevel="1">
      <c r="A892" s="60"/>
      <c r="B892" s="72" t="s">
        <v>129</v>
      </c>
      <c r="C892" s="73">
        <v>2521</v>
      </c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0">
        <f t="shared" si="383"/>
        <v>0</v>
      </c>
      <c r="Q892" s="70" t="e">
        <f t="shared" si="384"/>
        <v>#DIV/0!</v>
      </c>
      <c r="R892" s="71" t="e">
        <f>#REF!-F892</f>
        <v>#REF!</v>
      </c>
      <c r="S892" s="71" t="e">
        <f>#REF!/F892*100</f>
        <v>#REF!</v>
      </c>
      <c r="T892" s="70" t="e">
        <f>L892-#REF!</f>
        <v>#REF!</v>
      </c>
      <c r="U892" s="70" t="e">
        <f>+L892/#REF!*100</f>
        <v>#REF!</v>
      </c>
      <c r="V892" s="70">
        <f t="shared" si="376"/>
        <v>0</v>
      </c>
      <c r="W892" s="70" t="e">
        <f t="shared" si="377"/>
        <v>#DIV/0!</v>
      </c>
      <c r="X892" s="113"/>
    </row>
    <row r="893" spans="1:24" outlineLevel="1">
      <c r="A893" s="60"/>
      <c r="B893" s="87" t="s">
        <v>107</v>
      </c>
      <c r="C893" s="73">
        <v>2823</v>
      </c>
      <c r="D893" s="74">
        <v>449.63299999999998</v>
      </c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0">
        <f t="shared" si="383"/>
        <v>-449.63299999999998</v>
      </c>
      <c r="Q893" s="70">
        <f t="shared" si="384"/>
        <v>0</v>
      </c>
      <c r="R893" s="71" t="e">
        <f>#REF!-F893</f>
        <v>#REF!</v>
      </c>
      <c r="S893" s="71" t="e">
        <f>#REF!/F893*100</f>
        <v>#REF!</v>
      </c>
      <c r="T893" s="70" t="e">
        <f>L893-#REF!</f>
        <v>#REF!</v>
      </c>
      <c r="U893" s="70" t="e">
        <f>+L893/#REF!*100</f>
        <v>#REF!</v>
      </c>
      <c r="V893" s="70">
        <f t="shared" ref="V893:V956" si="395">N893-L893</f>
        <v>0</v>
      </c>
      <c r="W893" s="70" t="e">
        <f t="shared" ref="W893:W956" si="396">+N893/L893*100</f>
        <v>#DIV/0!</v>
      </c>
      <c r="X893" s="113"/>
    </row>
    <row r="894" spans="1:24" outlineLevel="1">
      <c r="A894" s="60"/>
      <c r="B894" s="88" t="s">
        <v>109</v>
      </c>
      <c r="C894" s="73"/>
      <c r="D894" s="67">
        <f t="shared" ref="D894:J894" si="397">SUM(D895:D897)</f>
        <v>16242.572</v>
      </c>
      <c r="E894" s="67">
        <f t="shared" si="397"/>
        <v>0</v>
      </c>
      <c r="F894" s="67">
        <f t="shared" ref="F894" si="398">SUM(F895:F897)</f>
        <v>30174.7</v>
      </c>
      <c r="G894" s="67">
        <f t="shared" si="397"/>
        <v>0</v>
      </c>
      <c r="H894" s="67">
        <f t="shared" si="397"/>
        <v>136927.70000000001</v>
      </c>
      <c r="I894" s="67">
        <f t="shared" si="397"/>
        <v>0</v>
      </c>
      <c r="J894" s="67">
        <f t="shared" si="397"/>
        <v>30174.7</v>
      </c>
      <c r="K894" s="67">
        <f t="shared" ref="K894:M894" si="399">SUM(K895:K897)</f>
        <v>0</v>
      </c>
      <c r="L894" s="67">
        <f t="shared" ref="L894" si="400">SUM(L895:L897)</f>
        <v>56800</v>
      </c>
      <c r="M894" s="67">
        <f t="shared" si="399"/>
        <v>0</v>
      </c>
      <c r="N894" s="67">
        <f t="shared" ref="N894" si="401">SUM(N895:N897)</f>
        <v>61770</v>
      </c>
      <c r="O894" s="67">
        <f t="shared" ref="O894" si="402">SUM(O895:O897)</f>
        <v>0</v>
      </c>
      <c r="P894" s="70">
        <f t="shared" si="383"/>
        <v>13932.128000000001</v>
      </c>
      <c r="Q894" s="70">
        <f t="shared" si="384"/>
        <v>185.77538089410965</v>
      </c>
      <c r="R894" s="71" t="e">
        <f>#REF!-F894</f>
        <v>#REF!</v>
      </c>
      <c r="S894" s="71" t="e">
        <f>#REF!/F894*100</f>
        <v>#REF!</v>
      </c>
      <c r="T894" s="70" t="e">
        <f>L894-#REF!</f>
        <v>#REF!</v>
      </c>
      <c r="U894" s="70" t="e">
        <f>+L894/#REF!*100</f>
        <v>#REF!</v>
      </c>
      <c r="V894" s="70">
        <f t="shared" si="395"/>
        <v>4970</v>
      </c>
      <c r="W894" s="70">
        <f t="shared" si="396"/>
        <v>108.74999999999999</v>
      </c>
      <c r="X894" s="113"/>
    </row>
    <row r="895" spans="1:24" outlineLevel="1">
      <c r="A895" s="60"/>
      <c r="B895" s="72" t="s">
        <v>110</v>
      </c>
      <c r="C895" s="73">
        <v>3111</v>
      </c>
      <c r="D895" s="118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0">
        <f t="shared" si="383"/>
        <v>0</v>
      </c>
      <c r="Q895" s="70" t="e">
        <f t="shared" si="384"/>
        <v>#DIV/0!</v>
      </c>
      <c r="R895" s="71" t="e">
        <f>#REF!-F895</f>
        <v>#REF!</v>
      </c>
      <c r="S895" s="71" t="e">
        <f>#REF!/F895*100</f>
        <v>#REF!</v>
      </c>
      <c r="T895" s="70" t="e">
        <f>L895-#REF!</f>
        <v>#REF!</v>
      </c>
      <c r="U895" s="70" t="e">
        <f>+L895/#REF!*100</f>
        <v>#REF!</v>
      </c>
      <c r="V895" s="70">
        <f t="shared" si="395"/>
        <v>0</v>
      </c>
      <c r="W895" s="70" t="e">
        <f t="shared" si="396"/>
        <v>#DIV/0!</v>
      </c>
      <c r="X895" s="113"/>
    </row>
    <row r="896" spans="1:24" outlineLevel="1">
      <c r="A896" s="60"/>
      <c r="B896" s="72" t="s">
        <v>111</v>
      </c>
      <c r="C896" s="73">
        <v>3112</v>
      </c>
      <c r="D896" s="118"/>
      <c r="E896" s="74"/>
      <c r="F896" s="74">
        <v>250</v>
      </c>
      <c r="G896" s="74"/>
      <c r="H896" s="74">
        <v>250</v>
      </c>
      <c r="I896" s="74"/>
      <c r="J896" s="74">
        <v>250</v>
      </c>
      <c r="K896" s="74"/>
      <c r="L896" s="74"/>
      <c r="M896" s="74"/>
      <c r="N896" s="74">
        <v>540</v>
      </c>
      <c r="O896" s="74"/>
      <c r="P896" s="70">
        <f t="shared" si="383"/>
        <v>250</v>
      </c>
      <c r="Q896" s="70" t="e">
        <f t="shared" si="384"/>
        <v>#DIV/0!</v>
      </c>
      <c r="R896" s="71" t="e">
        <f>#REF!-F896</f>
        <v>#REF!</v>
      </c>
      <c r="S896" s="71" t="e">
        <f>#REF!/F896*100</f>
        <v>#REF!</v>
      </c>
      <c r="T896" s="70" t="e">
        <f>L896-#REF!</f>
        <v>#REF!</v>
      </c>
      <c r="U896" s="70" t="e">
        <f>+L896/#REF!*100</f>
        <v>#REF!</v>
      </c>
      <c r="V896" s="70">
        <f t="shared" si="395"/>
        <v>540</v>
      </c>
      <c r="W896" s="70" t="e">
        <f t="shared" si="396"/>
        <v>#DIV/0!</v>
      </c>
      <c r="X896" s="113"/>
    </row>
    <row r="897" spans="1:24" outlineLevel="1">
      <c r="A897" s="60"/>
      <c r="B897" s="72" t="s">
        <v>114</v>
      </c>
      <c r="C897" s="73">
        <v>3141</v>
      </c>
      <c r="D897" s="118">
        <v>16242.572</v>
      </c>
      <c r="E897" s="74"/>
      <c r="F897" s="74">
        <v>29924.7</v>
      </c>
      <c r="G897" s="74"/>
      <c r="H897" s="74">
        <v>136677.70000000001</v>
      </c>
      <c r="I897" s="74"/>
      <c r="J897" s="74">
        <v>29924.7</v>
      </c>
      <c r="K897" s="74"/>
      <c r="L897" s="74">
        <v>56800</v>
      </c>
      <c r="M897" s="74"/>
      <c r="N897" s="74">
        <v>61230</v>
      </c>
      <c r="O897" s="74"/>
      <c r="P897" s="70">
        <f t="shared" si="383"/>
        <v>13682.128000000001</v>
      </c>
      <c r="Q897" s="70">
        <f t="shared" si="384"/>
        <v>184.23621579143995</v>
      </c>
      <c r="R897" s="71" t="e">
        <f>#REF!-F897</f>
        <v>#REF!</v>
      </c>
      <c r="S897" s="71" t="e">
        <f>#REF!/F897*100</f>
        <v>#REF!</v>
      </c>
      <c r="T897" s="70" t="e">
        <f>L897-#REF!</f>
        <v>#REF!</v>
      </c>
      <c r="U897" s="70" t="e">
        <f>+L897/#REF!*100</f>
        <v>#REF!</v>
      </c>
      <c r="V897" s="70">
        <f t="shared" si="395"/>
        <v>4430</v>
      </c>
      <c r="W897" s="70">
        <f t="shared" si="396"/>
        <v>107.79929577464789</v>
      </c>
      <c r="X897" s="113"/>
    </row>
    <row r="898" spans="1:24" outlineLevel="1">
      <c r="A898" s="60"/>
      <c r="B898" s="72"/>
      <c r="C898" s="73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0">
        <f t="shared" si="383"/>
        <v>0</v>
      </c>
      <c r="Q898" s="70" t="e">
        <f t="shared" si="384"/>
        <v>#DIV/0!</v>
      </c>
      <c r="R898" s="71" t="e">
        <f>#REF!-F898</f>
        <v>#REF!</v>
      </c>
      <c r="S898" s="71" t="e">
        <f>#REF!/F898*100</f>
        <v>#REF!</v>
      </c>
      <c r="T898" s="70" t="e">
        <f>L898-#REF!</f>
        <v>#REF!</v>
      </c>
      <c r="U898" s="70" t="e">
        <f>+L898/#REF!*100</f>
        <v>#REF!</v>
      </c>
      <c r="V898" s="70">
        <f t="shared" si="395"/>
        <v>0</v>
      </c>
      <c r="W898" s="70" t="e">
        <f t="shared" si="396"/>
        <v>#DIV/0!</v>
      </c>
      <c r="X898" s="113"/>
    </row>
    <row r="899" spans="1:24" outlineLevel="1">
      <c r="A899" s="60">
        <v>18</v>
      </c>
      <c r="B899" s="106" t="s">
        <v>158</v>
      </c>
      <c r="C899" s="97" t="s">
        <v>159</v>
      </c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70">
        <f t="shared" si="383"/>
        <v>0</v>
      </c>
      <c r="Q899" s="70" t="e">
        <f t="shared" si="384"/>
        <v>#DIV/0!</v>
      </c>
      <c r="R899" s="71" t="e">
        <f>#REF!-F899</f>
        <v>#REF!</v>
      </c>
      <c r="S899" s="71" t="e">
        <f>#REF!/F899*100</f>
        <v>#REF!</v>
      </c>
      <c r="T899" s="70" t="e">
        <f>L899-#REF!</f>
        <v>#REF!</v>
      </c>
      <c r="U899" s="70" t="e">
        <f>+L899/#REF!*100</f>
        <v>#REF!</v>
      </c>
      <c r="V899" s="70">
        <f t="shared" si="395"/>
        <v>0</v>
      </c>
      <c r="W899" s="70" t="e">
        <f t="shared" si="396"/>
        <v>#DIV/0!</v>
      </c>
      <c r="X899" s="113"/>
    </row>
    <row r="900" spans="1:24" outlineLevel="1">
      <c r="A900" s="60"/>
      <c r="B900" s="107" t="s">
        <v>117</v>
      </c>
      <c r="C900" s="97"/>
      <c r="D900" s="67">
        <f t="shared" ref="D900:O900" si="403">SUM(D901:D907,D912:D929)</f>
        <v>132448.70000000001</v>
      </c>
      <c r="E900" s="67">
        <f t="shared" si="403"/>
        <v>0</v>
      </c>
      <c r="F900" s="67">
        <f t="shared" ref="F900" si="404">SUM(F901:F907,F912:F929)</f>
        <v>6817.3</v>
      </c>
      <c r="G900" s="67">
        <f t="shared" si="403"/>
        <v>0</v>
      </c>
      <c r="H900" s="67">
        <f t="shared" si="403"/>
        <v>76942.596000000005</v>
      </c>
      <c r="I900" s="67">
        <f t="shared" si="403"/>
        <v>0</v>
      </c>
      <c r="J900" s="67">
        <f t="shared" si="403"/>
        <v>0</v>
      </c>
      <c r="K900" s="67">
        <f t="shared" ref="K900:M900" si="405">SUM(K901:K907,K912:K929)</f>
        <v>0</v>
      </c>
      <c r="L900" s="67">
        <f t="shared" si="403"/>
        <v>0</v>
      </c>
      <c r="M900" s="67">
        <f t="shared" si="405"/>
        <v>0</v>
      </c>
      <c r="N900" s="67">
        <f t="shared" si="403"/>
        <v>0</v>
      </c>
      <c r="O900" s="67">
        <f t="shared" si="403"/>
        <v>0</v>
      </c>
      <c r="P900" s="70">
        <f t="shared" si="383"/>
        <v>-125631.40000000001</v>
      </c>
      <c r="Q900" s="70">
        <f t="shared" si="384"/>
        <v>5.1471248868429811</v>
      </c>
      <c r="R900" s="71" t="e">
        <f>#REF!-F900</f>
        <v>#REF!</v>
      </c>
      <c r="S900" s="71" t="e">
        <f>#REF!/F900*100</f>
        <v>#REF!</v>
      </c>
      <c r="T900" s="70" t="e">
        <f>L900-#REF!</f>
        <v>#REF!</v>
      </c>
      <c r="U900" s="70" t="e">
        <f>+L900/#REF!*100</f>
        <v>#REF!</v>
      </c>
      <c r="V900" s="70">
        <f t="shared" si="395"/>
        <v>0</v>
      </c>
      <c r="W900" s="70" t="e">
        <f t="shared" si="396"/>
        <v>#DIV/0!</v>
      </c>
      <c r="X900" s="113"/>
    </row>
    <row r="901" spans="1:24" ht="12.75" hidden="1" customHeight="1" outlineLevel="1">
      <c r="A901" s="60"/>
      <c r="B901" s="72" t="s">
        <v>77</v>
      </c>
      <c r="C901" s="73">
        <v>2111</v>
      </c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0">
        <f t="shared" si="383"/>
        <v>0</v>
      </c>
      <c r="Q901" s="70" t="e">
        <f t="shared" si="384"/>
        <v>#DIV/0!</v>
      </c>
      <c r="R901" s="71" t="e">
        <f>#REF!-F901</f>
        <v>#REF!</v>
      </c>
      <c r="S901" s="71" t="e">
        <f>#REF!/F901*100</f>
        <v>#REF!</v>
      </c>
      <c r="T901" s="70" t="e">
        <f>L901-#REF!</f>
        <v>#REF!</v>
      </c>
      <c r="U901" s="70" t="e">
        <f>+L901/#REF!*100</f>
        <v>#REF!</v>
      </c>
      <c r="V901" s="70">
        <f t="shared" si="395"/>
        <v>0</v>
      </c>
      <c r="W901" s="70" t="e">
        <f t="shared" si="396"/>
        <v>#DIV/0!</v>
      </c>
      <c r="X901" s="113"/>
    </row>
    <row r="902" spans="1:24" ht="12.75" hidden="1" customHeight="1" outlineLevel="1">
      <c r="A902" s="60"/>
      <c r="B902" s="72" t="s">
        <v>118</v>
      </c>
      <c r="C902" s="73">
        <v>2121</v>
      </c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0">
        <f t="shared" si="383"/>
        <v>0</v>
      </c>
      <c r="Q902" s="70" t="e">
        <f t="shared" si="384"/>
        <v>#DIV/0!</v>
      </c>
      <c r="R902" s="71" t="e">
        <f>#REF!-F902</f>
        <v>#REF!</v>
      </c>
      <c r="S902" s="71" t="e">
        <f>#REF!/F902*100</f>
        <v>#REF!</v>
      </c>
      <c r="T902" s="70" t="e">
        <f>L902-#REF!</f>
        <v>#REF!</v>
      </c>
      <c r="U902" s="70" t="e">
        <f>+L902/#REF!*100</f>
        <v>#REF!</v>
      </c>
      <c r="V902" s="70">
        <f t="shared" si="395"/>
        <v>0</v>
      </c>
      <c r="W902" s="70" t="e">
        <f t="shared" si="396"/>
        <v>#DIV/0!</v>
      </c>
      <c r="X902" s="113"/>
    </row>
    <row r="903" spans="1:24" ht="12.75" hidden="1" customHeight="1" outlineLevel="1">
      <c r="A903" s="60"/>
      <c r="B903" s="101" t="s">
        <v>79</v>
      </c>
      <c r="C903" s="73">
        <v>2211</v>
      </c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0">
        <f t="shared" si="383"/>
        <v>0</v>
      </c>
      <c r="Q903" s="70" t="e">
        <f t="shared" si="384"/>
        <v>#DIV/0!</v>
      </c>
      <c r="R903" s="71" t="e">
        <f>#REF!-F903</f>
        <v>#REF!</v>
      </c>
      <c r="S903" s="71" t="e">
        <f>#REF!/F903*100</f>
        <v>#REF!</v>
      </c>
      <c r="T903" s="70" t="e">
        <f>L903-#REF!</f>
        <v>#REF!</v>
      </c>
      <c r="U903" s="70" t="e">
        <f>+L903/#REF!*100</f>
        <v>#REF!</v>
      </c>
      <c r="V903" s="70">
        <f t="shared" si="395"/>
        <v>0</v>
      </c>
      <c r="W903" s="70" t="e">
        <f t="shared" si="396"/>
        <v>#DIV/0!</v>
      </c>
      <c r="X903" s="113"/>
    </row>
    <row r="904" spans="1:24" ht="13.5" hidden="1" customHeight="1" outlineLevel="1">
      <c r="A904" s="60"/>
      <c r="B904" s="76" t="s">
        <v>80</v>
      </c>
      <c r="C904" s="73">
        <v>2212</v>
      </c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0">
        <f t="shared" si="383"/>
        <v>0</v>
      </c>
      <c r="Q904" s="70" t="e">
        <f t="shared" si="384"/>
        <v>#DIV/0!</v>
      </c>
      <c r="R904" s="71" t="e">
        <f>#REF!-F904</f>
        <v>#REF!</v>
      </c>
      <c r="S904" s="71" t="e">
        <f>#REF!/F904*100</f>
        <v>#REF!</v>
      </c>
      <c r="T904" s="70" t="e">
        <f>L904-#REF!</f>
        <v>#REF!</v>
      </c>
      <c r="U904" s="70" t="e">
        <f>+L904/#REF!*100</f>
        <v>#REF!</v>
      </c>
      <c r="V904" s="70">
        <f t="shared" si="395"/>
        <v>0</v>
      </c>
      <c r="W904" s="70" t="e">
        <f t="shared" si="396"/>
        <v>#DIV/0!</v>
      </c>
      <c r="X904" s="113"/>
    </row>
    <row r="905" spans="1:24" ht="13.5" hidden="1" customHeight="1" outlineLevel="1">
      <c r="A905" s="60"/>
      <c r="B905" s="72" t="s">
        <v>81</v>
      </c>
      <c r="C905" s="73">
        <v>2213</v>
      </c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0">
        <f t="shared" si="383"/>
        <v>0</v>
      </c>
      <c r="Q905" s="70" t="e">
        <f t="shared" si="384"/>
        <v>#DIV/0!</v>
      </c>
      <c r="R905" s="71" t="e">
        <f>#REF!-F905</f>
        <v>#REF!</v>
      </c>
      <c r="S905" s="71" t="e">
        <f>#REF!/F905*100</f>
        <v>#REF!</v>
      </c>
      <c r="T905" s="70" t="e">
        <f>L905-#REF!</f>
        <v>#REF!</v>
      </c>
      <c r="U905" s="70" t="e">
        <f>+L905/#REF!*100</f>
        <v>#REF!</v>
      </c>
      <c r="V905" s="70">
        <f t="shared" si="395"/>
        <v>0</v>
      </c>
      <c r="W905" s="70" t="e">
        <f t="shared" si="396"/>
        <v>#DIV/0!</v>
      </c>
      <c r="X905" s="113"/>
    </row>
    <row r="906" spans="1:24" ht="13.5" hidden="1" customHeight="1" outlineLevel="1">
      <c r="A906" s="60"/>
      <c r="B906" s="72" t="s">
        <v>82</v>
      </c>
      <c r="C906" s="73">
        <v>2214</v>
      </c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0">
        <f t="shared" si="383"/>
        <v>0</v>
      </c>
      <c r="Q906" s="70" t="e">
        <f t="shared" si="384"/>
        <v>#DIV/0!</v>
      </c>
      <c r="R906" s="71" t="e">
        <f>#REF!-F906</f>
        <v>#REF!</v>
      </c>
      <c r="S906" s="71" t="e">
        <f>#REF!/F906*100</f>
        <v>#REF!</v>
      </c>
      <c r="T906" s="70" t="e">
        <f>L906-#REF!</f>
        <v>#REF!</v>
      </c>
      <c r="U906" s="70" t="e">
        <f>+L906/#REF!*100</f>
        <v>#REF!</v>
      </c>
      <c r="V906" s="70">
        <f t="shared" si="395"/>
        <v>0</v>
      </c>
      <c r="W906" s="70" t="e">
        <f t="shared" si="396"/>
        <v>#DIV/0!</v>
      </c>
      <c r="X906" s="113"/>
    </row>
    <row r="907" spans="1:24" ht="13.5" hidden="1" customHeight="1" outlineLevel="1">
      <c r="A907" s="60"/>
      <c r="B907" s="83" t="s">
        <v>83</v>
      </c>
      <c r="C907" s="78">
        <v>2215</v>
      </c>
      <c r="D907" s="79">
        <f t="shared" ref="D907:O907" si="406">D908+D909+D910+D911</f>
        <v>0</v>
      </c>
      <c r="E907" s="79">
        <f t="shared" si="406"/>
        <v>0</v>
      </c>
      <c r="F907" s="79">
        <f t="shared" ref="F907" si="407">F908+F909+F910+F911</f>
        <v>0</v>
      </c>
      <c r="G907" s="79">
        <f t="shared" si="406"/>
        <v>0</v>
      </c>
      <c r="H907" s="79">
        <f t="shared" si="406"/>
        <v>0</v>
      </c>
      <c r="I907" s="79">
        <f t="shared" si="406"/>
        <v>0</v>
      </c>
      <c r="J907" s="79">
        <f t="shared" si="406"/>
        <v>0</v>
      </c>
      <c r="K907" s="79">
        <f t="shared" ref="K907:M907" si="408">K908+K909+K910+K911</f>
        <v>0</v>
      </c>
      <c r="L907" s="79">
        <f t="shared" si="406"/>
        <v>0</v>
      </c>
      <c r="M907" s="79">
        <f t="shared" si="408"/>
        <v>0</v>
      </c>
      <c r="N907" s="79">
        <f t="shared" si="406"/>
        <v>0</v>
      </c>
      <c r="O907" s="79">
        <f t="shared" si="406"/>
        <v>0</v>
      </c>
      <c r="P907" s="70">
        <f t="shared" si="383"/>
        <v>0</v>
      </c>
      <c r="Q907" s="70" t="e">
        <f t="shared" si="384"/>
        <v>#DIV/0!</v>
      </c>
      <c r="R907" s="71" t="e">
        <f>#REF!-F907</f>
        <v>#REF!</v>
      </c>
      <c r="S907" s="71" t="e">
        <f>#REF!/F907*100</f>
        <v>#REF!</v>
      </c>
      <c r="T907" s="70" t="e">
        <f>L907-#REF!</f>
        <v>#REF!</v>
      </c>
      <c r="U907" s="70" t="e">
        <f>+L907/#REF!*100</f>
        <v>#REF!</v>
      </c>
      <c r="V907" s="70">
        <f t="shared" si="395"/>
        <v>0</v>
      </c>
      <c r="W907" s="70" t="e">
        <f t="shared" si="396"/>
        <v>#DIV/0!</v>
      </c>
      <c r="X907" s="113"/>
    </row>
    <row r="908" spans="1:24" ht="13.5" hidden="1" customHeight="1" outlineLevel="1">
      <c r="A908" s="60"/>
      <c r="B908" s="80" t="s">
        <v>119</v>
      </c>
      <c r="C908" s="73">
        <v>22151</v>
      </c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0">
        <f t="shared" si="383"/>
        <v>0</v>
      </c>
      <c r="Q908" s="70" t="e">
        <f t="shared" si="384"/>
        <v>#DIV/0!</v>
      </c>
      <c r="R908" s="71" t="e">
        <f>#REF!-F908</f>
        <v>#REF!</v>
      </c>
      <c r="S908" s="71" t="e">
        <f>#REF!/F908*100</f>
        <v>#REF!</v>
      </c>
      <c r="T908" s="70" t="e">
        <f>L908-#REF!</f>
        <v>#REF!</v>
      </c>
      <c r="U908" s="70" t="e">
        <f>+L908/#REF!*100</f>
        <v>#REF!</v>
      </c>
      <c r="V908" s="70">
        <f t="shared" si="395"/>
        <v>0</v>
      </c>
      <c r="W908" s="70" t="e">
        <f t="shared" si="396"/>
        <v>#DIV/0!</v>
      </c>
      <c r="X908" s="113"/>
    </row>
    <row r="909" spans="1:24" ht="13.5" hidden="1" customHeight="1" outlineLevel="1">
      <c r="A909" s="60"/>
      <c r="B909" s="80" t="s">
        <v>120</v>
      </c>
      <c r="C909" s="73">
        <v>22152</v>
      </c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0">
        <f t="shared" si="383"/>
        <v>0</v>
      </c>
      <c r="Q909" s="70" t="e">
        <f t="shared" si="384"/>
        <v>#DIV/0!</v>
      </c>
      <c r="R909" s="71" t="e">
        <f>#REF!-F909</f>
        <v>#REF!</v>
      </c>
      <c r="S909" s="71" t="e">
        <f>#REF!/F909*100</f>
        <v>#REF!</v>
      </c>
      <c r="T909" s="70" t="e">
        <f>L909-#REF!</f>
        <v>#REF!</v>
      </c>
      <c r="U909" s="70" t="e">
        <f>+L909/#REF!*100</f>
        <v>#REF!</v>
      </c>
      <c r="V909" s="70">
        <f t="shared" si="395"/>
        <v>0</v>
      </c>
      <c r="W909" s="70" t="e">
        <f t="shared" si="396"/>
        <v>#DIV/0!</v>
      </c>
      <c r="X909" s="113"/>
    </row>
    <row r="910" spans="1:24" ht="13.5" hidden="1" customHeight="1" outlineLevel="1">
      <c r="A910" s="60"/>
      <c r="B910" s="80" t="s">
        <v>86</v>
      </c>
      <c r="C910" s="73">
        <v>22153</v>
      </c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0">
        <f t="shared" si="383"/>
        <v>0</v>
      </c>
      <c r="Q910" s="70" t="e">
        <f t="shared" si="384"/>
        <v>#DIV/0!</v>
      </c>
      <c r="R910" s="71" t="e">
        <f>#REF!-F910</f>
        <v>#REF!</v>
      </c>
      <c r="S910" s="71" t="e">
        <f>#REF!/F910*100</f>
        <v>#REF!</v>
      </c>
      <c r="T910" s="70" t="e">
        <f>L910-#REF!</f>
        <v>#REF!</v>
      </c>
      <c r="U910" s="70" t="e">
        <f>+L910/#REF!*100</f>
        <v>#REF!</v>
      </c>
      <c r="V910" s="70">
        <f t="shared" si="395"/>
        <v>0</v>
      </c>
      <c r="W910" s="70" t="e">
        <f t="shared" si="396"/>
        <v>#DIV/0!</v>
      </c>
      <c r="X910" s="113"/>
    </row>
    <row r="911" spans="1:24" ht="13.5" hidden="1" customHeight="1" outlineLevel="1">
      <c r="A911" s="60"/>
      <c r="B911" s="80" t="s">
        <v>121</v>
      </c>
      <c r="C911" s="73">
        <v>22154</v>
      </c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0">
        <f t="shared" si="383"/>
        <v>0</v>
      </c>
      <c r="Q911" s="70" t="e">
        <f t="shared" si="384"/>
        <v>#DIV/0!</v>
      </c>
      <c r="R911" s="71" t="e">
        <f>#REF!-F911</f>
        <v>#REF!</v>
      </c>
      <c r="S911" s="71" t="e">
        <f>#REF!/F911*100</f>
        <v>#REF!</v>
      </c>
      <c r="T911" s="70" t="e">
        <f>L911-#REF!</f>
        <v>#REF!</v>
      </c>
      <c r="U911" s="70" t="e">
        <f>+L911/#REF!*100</f>
        <v>#REF!</v>
      </c>
      <c r="V911" s="70">
        <f t="shared" si="395"/>
        <v>0</v>
      </c>
      <c r="W911" s="70" t="e">
        <f t="shared" si="396"/>
        <v>#DIV/0!</v>
      </c>
      <c r="X911" s="113"/>
    </row>
    <row r="912" spans="1:24" ht="13.5" hidden="1" customHeight="1" outlineLevel="1">
      <c r="A912" s="60"/>
      <c r="B912" s="76" t="s">
        <v>88</v>
      </c>
      <c r="C912" s="73">
        <v>2217</v>
      </c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0">
        <f t="shared" si="383"/>
        <v>0</v>
      </c>
      <c r="Q912" s="70" t="e">
        <f t="shared" si="384"/>
        <v>#DIV/0!</v>
      </c>
      <c r="R912" s="71" t="e">
        <f>#REF!-F912</f>
        <v>#REF!</v>
      </c>
      <c r="S912" s="71" t="e">
        <f>#REF!/F912*100</f>
        <v>#REF!</v>
      </c>
      <c r="T912" s="70" t="e">
        <f>L912-#REF!</f>
        <v>#REF!</v>
      </c>
      <c r="U912" s="70" t="e">
        <f>+L912/#REF!*100</f>
        <v>#REF!</v>
      </c>
      <c r="V912" s="70">
        <f t="shared" si="395"/>
        <v>0</v>
      </c>
      <c r="W912" s="70" t="e">
        <f t="shared" si="396"/>
        <v>#DIV/0!</v>
      </c>
      <c r="X912" s="113"/>
    </row>
    <row r="913" spans="1:24" ht="13.5" hidden="1" customHeight="1" outlineLevel="1">
      <c r="A913" s="60"/>
      <c r="B913" s="72" t="s">
        <v>89</v>
      </c>
      <c r="C913" s="73">
        <v>2218</v>
      </c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0">
        <f t="shared" si="383"/>
        <v>0</v>
      </c>
      <c r="Q913" s="70" t="e">
        <f t="shared" si="384"/>
        <v>#DIV/0!</v>
      </c>
      <c r="R913" s="71" t="e">
        <f>#REF!-F913</f>
        <v>#REF!</v>
      </c>
      <c r="S913" s="71" t="e">
        <f>#REF!/F913*100</f>
        <v>#REF!</v>
      </c>
      <c r="T913" s="70" t="e">
        <f>L913-#REF!</f>
        <v>#REF!</v>
      </c>
      <c r="U913" s="70" t="e">
        <f>+L913/#REF!*100</f>
        <v>#REF!</v>
      </c>
      <c r="V913" s="70">
        <f t="shared" si="395"/>
        <v>0</v>
      </c>
      <c r="W913" s="70" t="e">
        <f t="shared" si="396"/>
        <v>#DIV/0!</v>
      </c>
      <c r="X913" s="113"/>
    </row>
    <row r="914" spans="1:24" ht="13.5" hidden="1" customHeight="1" outlineLevel="1">
      <c r="A914" s="60"/>
      <c r="B914" s="72" t="s">
        <v>122</v>
      </c>
      <c r="C914" s="73">
        <v>2221</v>
      </c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0">
        <f t="shared" si="383"/>
        <v>0</v>
      </c>
      <c r="Q914" s="70" t="e">
        <f t="shared" si="384"/>
        <v>#DIV/0!</v>
      </c>
      <c r="R914" s="71" t="e">
        <f>#REF!-F914</f>
        <v>#REF!</v>
      </c>
      <c r="S914" s="71" t="e">
        <f>#REF!/F914*100</f>
        <v>#REF!</v>
      </c>
      <c r="T914" s="70" t="e">
        <f>L914-#REF!</f>
        <v>#REF!</v>
      </c>
      <c r="U914" s="70" t="e">
        <f>+L914/#REF!*100</f>
        <v>#REF!</v>
      </c>
      <c r="V914" s="70">
        <f t="shared" si="395"/>
        <v>0</v>
      </c>
      <c r="W914" s="70" t="e">
        <f t="shared" si="396"/>
        <v>#DIV/0!</v>
      </c>
      <c r="X914" s="113"/>
    </row>
    <row r="915" spans="1:24" ht="13.5" hidden="1" customHeight="1" outlineLevel="1">
      <c r="A915" s="60"/>
      <c r="B915" s="81" t="s">
        <v>91</v>
      </c>
      <c r="C915" s="73">
        <v>2222</v>
      </c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0">
        <f t="shared" si="383"/>
        <v>0</v>
      </c>
      <c r="Q915" s="70" t="e">
        <f t="shared" si="384"/>
        <v>#DIV/0!</v>
      </c>
      <c r="R915" s="71" t="e">
        <f>#REF!-F915</f>
        <v>#REF!</v>
      </c>
      <c r="S915" s="71" t="e">
        <f>#REF!/F915*100</f>
        <v>#REF!</v>
      </c>
      <c r="T915" s="70" t="e">
        <f>L915-#REF!</f>
        <v>#REF!</v>
      </c>
      <c r="U915" s="70" t="e">
        <f>+L915/#REF!*100</f>
        <v>#REF!</v>
      </c>
      <c r="V915" s="70">
        <f t="shared" si="395"/>
        <v>0</v>
      </c>
      <c r="W915" s="70" t="e">
        <f t="shared" si="396"/>
        <v>#DIV/0!</v>
      </c>
      <c r="X915" s="113"/>
    </row>
    <row r="916" spans="1:24" ht="39" hidden="1" customHeight="1" outlineLevel="1">
      <c r="A916" s="60"/>
      <c r="B916" s="81" t="s">
        <v>160</v>
      </c>
      <c r="C916" s="73">
        <v>2223</v>
      </c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0">
        <f t="shared" si="383"/>
        <v>0</v>
      </c>
      <c r="Q916" s="70" t="e">
        <f t="shared" si="384"/>
        <v>#DIV/0!</v>
      </c>
      <c r="R916" s="71" t="e">
        <f>#REF!-F916</f>
        <v>#REF!</v>
      </c>
      <c r="S916" s="71" t="e">
        <f>#REF!/F916*100</f>
        <v>#REF!</v>
      </c>
      <c r="T916" s="70" t="e">
        <f>L916-#REF!</f>
        <v>#REF!</v>
      </c>
      <c r="U916" s="70" t="e">
        <f>+L916/#REF!*100</f>
        <v>#REF!</v>
      </c>
      <c r="V916" s="70">
        <f t="shared" si="395"/>
        <v>0</v>
      </c>
      <c r="W916" s="70" t="e">
        <f t="shared" si="396"/>
        <v>#DIV/0!</v>
      </c>
      <c r="X916" s="113"/>
    </row>
    <row r="917" spans="1:24" ht="13.5" hidden="1" customHeight="1" outlineLevel="1">
      <c r="A917" s="60"/>
      <c r="B917" s="81" t="s">
        <v>128</v>
      </c>
      <c r="C917" s="73">
        <v>2224</v>
      </c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0">
        <f t="shared" si="383"/>
        <v>0</v>
      </c>
      <c r="Q917" s="70" t="e">
        <f t="shared" si="384"/>
        <v>#DIV/0!</v>
      </c>
      <c r="R917" s="71" t="e">
        <f>#REF!-F917</f>
        <v>#REF!</v>
      </c>
      <c r="S917" s="71" t="e">
        <f>#REF!/F917*100</f>
        <v>#REF!</v>
      </c>
      <c r="T917" s="70" t="e">
        <f>L917-#REF!</f>
        <v>#REF!</v>
      </c>
      <c r="U917" s="70" t="e">
        <f>+L917/#REF!*100</f>
        <v>#REF!</v>
      </c>
      <c r="V917" s="70">
        <f t="shared" si="395"/>
        <v>0</v>
      </c>
      <c r="W917" s="70" t="e">
        <f t="shared" si="396"/>
        <v>#DIV/0!</v>
      </c>
      <c r="X917" s="113"/>
    </row>
    <row r="918" spans="1:24" ht="13.5" hidden="1" customHeight="1" outlineLevel="1">
      <c r="A918" s="60"/>
      <c r="B918" s="81" t="s">
        <v>123</v>
      </c>
      <c r="C918" s="73">
        <v>2225</v>
      </c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0">
        <f t="shared" si="383"/>
        <v>0</v>
      </c>
      <c r="Q918" s="70" t="e">
        <f t="shared" si="384"/>
        <v>#DIV/0!</v>
      </c>
      <c r="R918" s="71" t="e">
        <f>#REF!-F918</f>
        <v>#REF!</v>
      </c>
      <c r="S918" s="71" t="e">
        <f>#REF!/F918*100</f>
        <v>#REF!</v>
      </c>
      <c r="T918" s="70" t="e">
        <f>L918-#REF!</f>
        <v>#REF!</v>
      </c>
      <c r="U918" s="70" t="e">
        <f>+L918/#REF!*100</f>
        <v>#REF!</v>
      </c>
      <c r="V918" s="70">
        <f t="shared" si="395"/>
        <v>0</v>
      </c>
      <c r="W918" s="70" t="e">
        <f t="shared" si="396"/>
        <v>#DIV/0!</v>
      </c>
      <c r="X918" s="113"/>
    </row>
    <row r="919" spans="1:24" ht="13.5" hidden="1" customHeight="1" outlineLevel="1">
      <c r="A919" s="60"/>
      <c r="B919" s="81" t="s">
        <v>124</v>
      </c>
      <c r="C919" s="73">
        <v>2231</v>
      </c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0">
        <f t="shared" ref="P919:P982" si="409">F919-D919</f>
        <v>0</v>
      </c>
      <c r="Q919" s="70" t="e">
        <f t="shared" ref="Q919:Q982" si="410">+F919/D919*100</f>
        <v>#DIV/0!</v>
      </c>
      <c r="R919" s="71" t="e">
        <f>#REF!-F919</f>
        <v>#REF!</v>
      </c>
      <c r="S919" s="71" t="e">
        <f>#REF!/F919*100</f>
        <v>#REF!</v>
      </c>
      <c r="T919" s="70" t="e">
        <f>L919-#REF!</f>
        <v>#REF!</v>
      </c>
      <c r="U919" s="70" t="e">
        <f>+L919/#REF!*100</f>
        <v>#REF!</v>
      </c>
      <c r="V919" s="70">
        <f t="shared" si="395"/>
        <v>0</v>
      </c>
      <c r="W919" s="70" t="e">
        <f t="shared" si="396"/>
        <v>#DIV/0!</v>
      </c>
      <c r="X919" s="113"/>
    </row>
    <row r="920" spans="1:24" ht="13.5" hidden="1" customHeight="1" outlineLevel="1">
      <c r="A920" s="60"/>
      <c r="B920" s="81" t="s">
        <v>96</v>
      </c>
      <c r="C920" s="73">
        <v>22311100</v>
      </c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0">
        <f t="shared" si="409"/>
        <v>0</v>
      </c>
      <c r="Q920" s="70" t="e">
        <f t="shared" si="410"/>
        <v>#DIV/0!</v>
      </c>
      <c r="R920" s="71" t="e">
        <f>#REF!-F920</f>
        <v>#REF!</v>
      </c>
      <c r="S920" s="71" t="e">
        <f>#REF!/F920*100</f>
        <v>#REF!</v>
      </c>
      <c r="T920" s="70" t="e">
        <f>L920-#REF!</f>
        <v>#REF!</v>
      </c>
      <c r="U920" s="70" t="e">
        <f>+L920/#REF!*100</f>
        <v>#REF!</v>
      </c>
      <c r="V920" s="70">
        <f t="shared" si="395"/>
        <v>0</v>
      </c>
      <c r="W920" s="70" t="e">
        <f t="shared" si="396"/>
        <v>#DIV/0!</v>
      </c>
      <c r="X920" s="113"/>
    </row>
    <row r="921" spans="1:24" ht="13.5" hidden="1" customHeight="1" outlineLevel="1">
      <c r="A921" s="60"/>
      <c r="B921" s="81" t="s">
        <v>97</v>
      </c>
      <c r="C921" s="73">
        <v>22311200</v>
      </c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0">
        <f t="shared" si="409"/>
        <v>0</v>
      </c>
      <c r="Q921" s="70" t="e">
        <f t="shared" si="410"/>
        <v>#DIV/0!</v>
      </c>
      <c r="R921" s="71" t="e">
        <f>#REF!-F921</f>
        <v>#REF!</v>
      </c>
      <c r="S921" s="71" t="e">
        <f>#REF!/F921*100</f>
        <v>#REF!</v>
      </c>
      <c r="T921" s="70" t="e">
        <f>L921-#REF!</f>
        <v>#REF!</v>
      </c>
      <c r="U921" s="70" t="e">
        <f>+L921/#REF!*100</f>
        <v>#REF!</v>
      </c>
      <c r="V921" s="70">
        <f t="shared" si="395"/>
        <v>0</v>
      </c>
      <c r="W921" s="70" t="e">
        <f t="shared" si="396"/>
        <v>#DIV/0!</v>
      </c>
      <c r="X921" s="113"/>
    </row>
    <row r="922" spans="1:24" ht="13.5" hidden="1" customHeight="1" outlineLevel="1">
      <c r="A922" s="60"/>
      <c r="B922" s="81" t="s">
        <v>98</v>
      </c>
      <c r="C922" s="73">
        <v>22311300</v>
      </c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0">
        <f t="shared" si="409"/>
        <v>0</v>
      </c>
      <c r="Q922" s="70" t="e">
        <f t="shared" si="410"/>
        <v>#DIV/0!</v>
      </c>
      <c r="R922" s="71" t="e">
        <f>#REF!-F922</f>
        <v>#REF!</v>
      </c>
      <c r="S922" s="71" t="e">
        <f>#REF!/F922*100</f>
        <v>#REF!</v>
      </c>
      <c r="T922" s="70" t="e">
        <f>L922-#REF!</f>
        <v>#REF!</v>
      </c>
      <c r="U922" s="70" t="e">
        <f>+L922/#REF!*100</f>
        <v>#REF!</v>
      </c>
      <c r="V922" s="70">
        <f t="shared" si="395"/>
        <v>0</v>
      </c>
      <c r="W922" s="70" t="e">
        <f t="shared" si="396"/>
        <v>#DIV/0!</v>
      </c>
      <c r="X922" s="113"/>
    </row>
    <row r="923" spans="1:24" ht="13.5" hidden="1" customHeight="1" outlineLevel="1">
      <c r="A923" s="60"/>
      <c r="B923" s="81" t="s">
        <v>99</v>
      </c>
      <c r="C923" s="73">
        <v>22311400</v>
      </c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0">
        <f t="shared" si="409"/>
        <v>0</v>
      </c>
      <c r="Q923" s="70" t="e">
        <f t="shared" si="410"/>
        <v>#DIV/0!</v>
      </c>
      <c r="R923" s="71" t="e">
        <f>#REF!-F923</f>
        <v>#REF!</v>
      </c>
      <c r="S923" s="71" t="e">
        <f>#REF!/F923*100</f>
        <v>#REF!</v>
      </c>
      <c r="T923" s="70" t="e">
        <f>L923-#REF!</f>
        <v>#REF!</v>
      </c>
      <c r="U923" s="70" t="e">
        <f>+L923/#REF!*100</f>
        <v>#REF!</v>
      </c>
      <c r="V923" s="70">
        <f t="shared" si="395"/>
        <v>0</v>
      </c>
      <c r="W923" s="70" t="e">
        <f t="shared" si="396"/>
        <v>#DIV/0!</v>
      </c>
      <c r="X923" s="113"/>
    </row>
    <row r="924" spans="1:24" ht="13.5" customHeight="1" outlineLevel="1">
      <c r="A924" s="60"/>
      <c r="B924" s="81" t="s">
        <v>100</v>
      </c>
      <c r="C924" s="73">
        <v>2235</v>
      </c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0">
        <f t="shared" si="409"/>
        <v>0</v>
      </c>
      <c r="Q924" s="70" t="e">
        <f t="shared" si="410"/>
        <v>#DIV/0!</v>
      </c>
      <c r="R924" s="71" t="e">
        <f>#REF!-F924</f>
        <v>#REF!</v>
      </c>
      <c r="S924" s="71" t="e">
        <f>#REF!/F924*100</f>
        <v>#REF!</v>
      </c>
      <c r="T924" s="70" t="e">
        <f>L924-#REF!</f>
        <v>#REF!</v>
      </c>
      <c r="U924" s="70" t="e">
        <f>+L924/#REF!*100</f>
        <v>#REF!</v>
      </c>
      <c r="V924" s="70">
        <f t="shared" si="395"/>
        <v>0</v>
      </c>
      <c r="W924" s="70" t="e">
        <f t="shared" si="396"/>
        <v>#DIV/0!</v>
      </c>
      <c r="X924" s="113"/>
    </row>
    <row r="925" spans="1:24" outlineLevel="1">
      <c r="A925" s="60"/>
      <c r="B925" s="72" t="s">
        <v>101</v>
      </c>
      <c r="C925" s="73">
        <v>2511</v>
      </c>
      <c r="D925" s="99">
        <v>132448.70000000001</v>
      </c>
      <c r="E925" s="74"/>
      <c r="F925" s="74">
        <v>6817.3</v>
      </c>
      <c r="G925" s="74"/>
      <c r="H925" s="74">
        <v>76942.596000000005</v>
      </c>
      <c r="I925" s="74"/>
      <c r="J925" s="74"/>
      <c r="K925" s="74"/>
      <c r="L925" s="74"/>
      <c r="M925" s="74"/>
      <c r="N925" s="74"/>
      <c r="O925" s="74"/>
      <c r="P925" s="70">
        <f t="shared" si="409"/>
        <v>-125631.40000000001</v>
      </c>
      <c r="Q925" s="70">
        <f t="shared" si="410"/>
        <v>5.1471248868429811</v>
      </c>
      <c r="R925" s="71" t="e">
        <f>#REF!-F925</f>
        <v>#REF!</v>
      </c>
      <c r="S925" s="71" t="e">
        <f>#REF!/F925*100</f>
        <v>#REF!</v>
      </c>
      <c r="T925" s="70" t="e">
        <f>L925-#REF!</f>
        <v>#REF!</v>
      </c>
      <c r="U925" s="70" t="e">
        <f>+L925/#REF!*100</f>
        <v>#REF!</v>
      </c>
      <c r="V925" s="70">
        <f t="shared" si="395"/>
        <v>0</v>
      </c>
      <c r="W925" s="70" t="e">
        <f t="shared" si="396"/>
        <v>#DIV/0!</v>
      </c>
      <c r="X925" s="113"/>
    </row>
    <row r="926" spans="1:24" outlineLevel="1">
      <c r="A926" s="60"/>
      <c r="B926" s="72" t="s">
        <v>102</v>
      </c>
      <c r="C926" s="73">
        <v>2512</v>
      </c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0">
        <f t="shared" si="409"/>
        <v>0</v>
      </c>
      <c r="Q926" s="70" t="e">
        <f t="shared" si="410"/>
        <v>#DIV/0!</v>
      </c>
      <c r="R926" s="71" t="e">
        <f>#REF!-F926</f>
        <v>#REF!</v>
      </c>
      <c r="S926" s="71" t="e">
        <f>#REF!/F926*100</f>
        <v>#REF!</v>
      </c>
      <c r="T926" s="70" t="e">
        <f>L926-#REF!</f>
        <v>#REF!</v>
      </c>
      <c r="U926" s="70" t="e">
        <f>+L926/#REF!*100</f>
        <v>#REF!</v>
      </c>
      <c r="V926" s="70">
        <f t="shared" si="395"/>
        <v>0</v>
      </c>
      <c r="W926" s="70" t="e">
        <f t="shared" si="396"/>
        <v>#DIV/0!</v>
      </c>
      <c r="X926" s="113"/>
    </row>
    <row r="927" spans="1:24" outlineLevel="1">
      <c r="A927" s="60"/>
      <c r="B927" s="72" t="s">
        <v>129</v>
      </c>
      <c r="C927" s="73">
        <v>2521</v>
      </c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0">
        <f t="shared" si="409"/>
        <v>0</v>
      </c>
      <c r="Q927" s="70" t="e">
        <f t="shared" si="410"/>
        <v>#DIV/0!</v>
      </c>
      <c r="R927" s="71" t="e">
        <f>#REF!-F927</f>
        <v>#REF!</v>
      </c>
      <c r="S927" s="71" t="e">
        <f>#REF!/F927*100</f>
        <v>#REF!</v>
      </c>
      <c r="T927" s="70" t="e">
        <f>L927-#REF!</f>
        <v>#REF!</v>
      </c>
      <c r="U927" s="70" t="e">
        <f>+L927/#REF!*100</f>
        <v>#REF!</v>
      </c>
      <c r="V927" s="70">
        <f t="shared" si="395"/>
        <v>0</v>
      </c>
      <c r="W927" s="70" t="e">
        <f t="shared" si="396"/>
        <v>#DIV/0!</v>
      </c>
      <c r="X927" s="113"/>
    </row>
    <row r="928" spans="1:24" ht="25.5" outlineLevel="1">
      <c r="A928" s="60"/>
      <c r="B928" s="85" t="s">
        <v>104</v>
      </c>
      <c r="C928" s="73">
        <v>2721</v>
      </c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0">
        <f t="shared" si="409"/>
        <v>0</v>
      </c>
      <c r="Q928" s="70" t="e">
        <f t="shared" si="410"/>
        <v>#DIV/0!</v>
      </c>
      <c r="R928" s="71" t="e">
        <f>#REF!-F928</f>
        <v>#REF!</v>
      </c>
      <c r="S928" s="71" t="e">
        <f>#REF!/F928*100</f>
        <v>#REF!</v>
      </c>
      <c r="T928" s="70" t="e">
        <f>L928-#REF!</f>
        <v>#REF!</v>
      </c>
      <c r="U928" s="70" t="e">
        <f>+L928/#REF!*100</f>
        <v>#REF!</v>
      </c>
      <c r="V928" s="70">
        <f t="shared" si="395"/>
        <v>0</v>
      </c>
      <c r="W928" s="70" t="e">
        <f t="shared" si="396"/>
        <v>#DIV/0!</v>
      </c>
      <c r="X928" s="113"/>
    </row>
    <row r="929" spans="1:24" outlineLevel="1">
      <c r="A929" s="60"/>
      <c r="B929" s="88" t="s">
        <v>109</v>
      </c>
      <c r="C929" s="73"/>
      <c r="D929" s="67">
        <f t="shared" ref="D929:O929" si="411">SUM(D930:D932)</f>
        <v>0</v>
      </c>
      <c r="E929" s="67">
        <f t="shared" si="411"/>
        <v>0</v>
      </c>
      <c r="F929" s="67">
        <f t="shared" ref="F929" si="412">SUM(F930:F932)</f>
        <v>0</v>
      </c>
      <c r="G929" s="67">
        <f t="shared" si="411"/>
        <v>0</v>
      </c>
      <c r="H929" s="67">
        <f t="shared" si="411"/>
        <v>0</v>
      </c>
      <c r="I929" s="67">
        <f t="shared" si="411"/>
        <v>0</v>
      </c>
      <c r="J929" s="67">
        <f t="shared" si="411"/>
        <v>0</v>
      </c>
      <c r="K929" s="67">
        <f t="shared" ref="K929:M929" si="413">SUM(K930:K932)</f>
        <v>0</v>
      </c>
      <c r="L929" s="67">
        <f t="shared" si="411"/>
        <v>0</v>
      </c>
      <c r="M929" s="67">
        <f t="shared" si="413"/>
        <v>0</v>
      </c>
      <c r="N929" s="67">
        <f t="shared" si="411"/>
        <v>0</v>
      </c>
      <c r="O929" s="67">
        <f t="shared" si="411"/>
        <v>0</v>
      </c>
      <c r="P929" s="70">
        <f t="shared" si="409"/>
        <v>0</v>
      </c>
      <c r="Q929" s="70" t="e">
        <f t="shared" si="410"/>
        <v>#DIV/0!</v>
      </c>
      <c r="R929" s="71" t="e">
        <f>#REF!-F929</f>
        <v>#REF!</v>
      </c>
      <c r="S929" s="71" t="e">
        <f>#REF!/F929*100</f>
        <v>#REF!</v>
      </c>
      <c r="T929" s="70" t="e">
        <f>L929-#REF!</f>
        <v>#REF!</v>
      </c>
      <c r="U929" s="70" t="e">
        <f>+L929/#REF!*100</f>
        <v>#REF!</v>
      </c>
      <c r="V929" s="70">
        <f t="shared" si="395"/>
        <v>0</v>
      </c>
      <c r="W929" s="70" t="e">
        <f t="shared" si="396"/>
        <v>#DIV/0!</v>
      </c>
      <c r="X929" s="113"/>
    </row>
    <row r="930" spans="1:24" ht="12.75" customHeight="1" outlineLevel="1">
      <c r="A930" s="60"/>
      <c r="B930" s="72" t="s">
        <v>110</v>
      </c>
      <c r="C930" s="73">
        <v>3111</v>
      </c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0">
        <f t="shared" si="409"/>
        <v>0</v>
      </c>
      <c r="Q930" s="70" t="e">
        <f t="shared" si="410"/>
        <v>#DIV/0!</v>
      </c>
      <c r="R930" s="71" t="e">
        <f>#REF!-F930</f>
        <v>#REF!</v>
      </c>
      <c r="S930" s="71" t="e">
        <f>#REF!/F930*100</f>
        <v>#REF!</v>
      </c>
      <c r="T930" s="70" t="e">
        <f>L930-#REF!</f>
        <v>#REF!</v>
      </c>
      <c r="U930" s="70" t="e">
        <f>+L930/#REF!*100</f>
        <v>#REF!</v>
      </c>
      <c r="V930" s="70">
        <f t="shared" si="395"/>
        <v>0</v>
      </c>
      <c r="W930" s="70" t="e">
        <f t="shared" si="396"/>
        <v>#DIV/0!</v>
      </c>
      <c r="X930" s="113"/>
    </row>
    <row r="931" spans="1:24" ht="12.75" customHeight="1" outlineLevel="1">
      <c r="A931" s="60"/>
      <c r="B931" s="72" t="s">
        <v>111</v>
      </c>
      <c r="C931" s="73">
        <v>3112</v>
      </c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0">
        <f t="shared" si="409"/>
        <v>0</v>
      </c>
      <c r="Q931" s="70" t="e">
        <f t="shared" si="410"/>
        <v>#DIV/0!</v>
      </c>
      <c r="R931" s="71" t="e">
        <f>#REF!-F931</f>
        <v>#REF!</v>
      </c>
      <c r="S931" s="71" t="e">
        <f>#REF!/F931*100</f>
        <v>#REF!</v>
      </c>
      <c r="T931" s="70" t="e">
        <f>L931-#REF!</f>
        <v>#REF!</v>
      </c>
      <c r="U931" s="70" t="e">
        <f>+L931/#REF!*100</f>
        <v>#REF!</v>
      </c>
      <c r="V931" s="70">
        <f t="shared" si="395"/>
        <v>0</v>
      </c>
      <c r="W931" s="70" t="e">
        <f t="shared" si="396"/>
        <v>#DIV/0!</v>
      </c>
      <c r="X931" s="113"/>
    </row>
    <row r="932" spans="1:24" ht="12.75" customHeight="1" outlineLevel="1">
      <c r="A932" s="60"/>
      <c r="B932" s="72" t="s">
        <v>112</v>
      </c>
      <c r="C932" s="73">
        <v>3113</v>
      </c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0">
        <f t="shared" si="409"/>
        <v>0</v>
      </c>
      <c r="Q932" s="70" t="e">
        <f t="shared" si="410"/>
        <v>#DIV/0!</v>
      </c>
      <c r="R932" s="71" t="e">
        <f>#REF!-F932</f>
        <v>#REF!</v>
      </c>
      <c r="S932" s="71" t="e">
        <f>#REF!/F932*100</f>
        <v>#REF!</v>
      </c>
      <c r="T932" s="70" t="e">
        <f>L932-#REF!</f>
        <v>#REF!</v>
      </c>
      <c r="U932" s="70" t="e">
        <f>+L932/#REF!*100</f>
        <v>#REF!</v>
      </c>
      <c r="V932" s="70">
        <f t="shared" si="395"/>
        <v>0</v>
      </c>
      <c r="W932" s="70" t="e">
        <f t="shared" si="396"/>
        <v>#DIV/0!</v>
      </c>
      <c r="X932" s="113"/>
    </row>
    <row r="933" spans="1:24" outlineLevel="1">
      <c r="A933" s="60"/>
      <c r="B933" s="72"/>
      <c r="C933" s="73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0">
        <f t="shared" si="409"/>
        <v>0</v>
      </c>
      <c r="Q933" s="70" t="e">
        <f t="shared" si="410"/>
        <v>#DIV/0!</v>
      </c>
      <c r="R933" s="71" t="e">
        <f>#REF!-F933</f>
        <v>#REF!</v>
      </c>
      <c r="S933" s="71" t="e">
        <f>#REF!/F933*100</f>
        <v>#REF!</v>
      </c>
      <c r="T933" s="70" t="e">
        <f>L933-#REF!</f>
        <v>#REF!</v>
      </c>
      <c r="U933" s="70" t="e">
        <f>+L933/#REF!*100</f>
        <v>#REF!</v>
      </c>
      <c r="V933" s="70">
        <f t="shared" si="395"/>
        <v>0</v>
      </c>
      <c r="W933" s="70" t="e">
        <f t="shared" si="396"/>
        <v>#DIV/0!</v>
      </c>
      <c r="X933" s="113"/>
    </row>
    <row r="934" spans="1:24" outlineLevel="1">
      <c r="A934" s="60">
        <v>18</v>
      </c>
      <c r="B934" s="106" t="s">
        <v>161</v>
      </c>
      <c r="C934" s="97" t="s">
        <v>159</v>
      </c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70">
        <f t="shared" si="409"/>
        <v>0</v>
      </c>
      <c r="Q934" s="70" t="e">
        <f t="shared" si="410"/>
        <v>#DIV/0!</v>
      </c>
      <c r="R934" s="71" t="e">
        <f>#REF!-F934</f>
        <v>#REF!</v>
      </c>
      <c r="S934" s="71" t="e">
        <f>#REF!/F934*100</f>
        <v>#REF!</v>
      </c>
      <c r="T934" s="70" t="e">
        <f>L934-#REF!</f>
        <v>#REF!</v>
      </c>
      <c r="U934" s="70" t="e">
        <f>+L934/#REF!*100</f>
        <v>#REF!</v>
      </c>
      <c r="V934" s="70">
        <f t="shared" si="395"/>
        <v>0</v>
      </c>
      <c r="W934" s="70" t="e">
        <f t="shared" si="396"/>
        <v>#DIV/0!</v>
      </c>
      <c r="X934" s="113"/>
    </row>
    <row r="935" spans="1:24" outlineLevel="1">
      <c r="A935" s="60"/>
      <c r="B935" s="107" t="s">
        <v>117</v>
      </c>
      <c r="C935" s="97"/>
      <c r="D935" s="67">
        <f t="shared" ref="D935:O935" si="414">SUM(D936:D942,D947:D964)</f>
        <v>124421.902</v>
      </c>
      <c r="E935" s="67">
        <f t="shared" si="414"/>
        <v>0</v>
      </c>
      <c r="F935" s="67">
        <f t="shared" ref="F935" si="415">SUM(F936:F942,F947:F964)</f>
        <v>23000</v>
      </c>
      <c r="G935" s="67">
        <f t="shared" si="414"/>
        <v>0</v>
      </c>
      <c r="H935" s="67">
        <f t="shared" si="414"/>
        <v>188658.7</v>
      </c>
      <c r="I935" s="67">
        <f t="shared" si="414"/>
        <v>0</v>
      </c>
      <c r="J935" s="67">
        <f t="shared" si="414"/>
        <v>0</v>
      </c>
      <c r="K935" s="67">
        <f t="shared" ref="K935:M935" si="416">SUM(K936:K942,K947:K964)</f>
        <v>0</v>
      </c>
      <c r="L935" s="67">
        <f t="shared" si="414"/>
        <v>0</v>
      </c>
      <c r="M935" s="67">
        <f t="shared" si="416"/>
        <v>0</v>
      </c>
      <c r="N935" s="67">
        <f t="shared" si="414"/>
        <v>0</v>
      </c>
      <c r="O935" s="67">
        <f t="shared" si="414"/>
        <v>0</v>
      </c>
      <c r="P935" s="70">
        <f t="shared" si="409"/>
        <v>-101421.902</v>
      </c>
      <c r="Q935" s="70">
        <f t="shared" si="410"/>
        <v>18.485491404881433</v>
      </c>
      <c r="R935" s="71" t="e">
        <f>#REF!-F935</f>
        <v>#REF!</v>
      </c>
      <c r="S935" s="71" t="e">
        <f>#REF!/F935*100</f>
        <v>#REF!</v>
      </c>
      <c r="T935" s="70" t="e">
        <f>L935-#REF!</f>
        <v>#REF!</v>
      </c>
      <c r="U935" s="70" t="e">
        <f>+L935/#REF!*100</f>
        <v>#REF!</v>
      </c>
      <c r="V935" s="70">
        <f t="shared" si="395"/>
        <v>0</v>
      </c>
      <c r="W935" s="70" t="e">
        <f t="shared" si="396"/>
        <v>#DIV/0!</v>
      </c>
      <c r="X935" s="113"/>
    </row>
    <row r="936" spans="1:24" ht="12.75" hidden="1" customHeight="1" outlineLevel="1">
      <c r="A936" s="60"/>
      <c r="B936" s="72" t="s">
        <v>77</v>
      </c>
      <c r="C936" s="73">
        <v>2111</v>
      </c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0">
        <f t="shared" si="409"/>
        <v>0</v>
      </c>
      <c r="Q936" s="70" t="e">
        <f t="shared" si="410"/>
        <v>#DIV/0!</v>
      </c>
      <c r="R936" s="71" t="e">
        <f>#REF!-F936</f>
        <v>#REF!</v>
      </c>
      <c r="S936" s="71" t="e">
        <f>#REF!/F936*100</f>
        <v>#REF!</v>
      </c>
      <c r="T936" s="70" t="e">
        <f>L936-#REF!</f>
        <v>#REF!</v>
      </c>
      <c r="U936" s="70" t="e">
        <f>+L936/#REF!*100</f>
        <v>#REF!</v>
      </c>
      <c r="V936" s="70">
        <f t="shared" si="395"/>
        <v>0</v>
      </c>
      <c r="W936" s="70" t="e">
        <f t="shared" si="396"/>
        <v>#DIV/0!</v>
      </c>
      <c r="X936" s="113"/>
    </row>
    <row r="937" spans="1:24" ht="12.75" hidden="1" customHeight="1" outlineLevel="1">
      <c r="A937" s="60"/>
      <c r="B937" s="72" t="s">
        <v>118</v>
      </c>
      <c r="C937" s="73">
        <v>2121</v>
      </c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0">
        <f t="shared" si="409"/>
        <v>0</v>
      </c>
      <c r="Q937" s="70" t="e">
        <f t="shared" si="410"/>
        <v>#DIV/0!</v>
      </c>
      <c r="R937" s="71" t="e">
        <f>#REF!-F937</f>
        <v>#REF!</v>
      </c>
      <c r="S937" s="71" t="e">
        <f>#REF!/F937*100</f>
        <v>#REF!</v>
      </c>
      <c r="T937" s="70" t="e">
        <f>L937-#REF!</f>
        <v>#REF!</v>
      </c>
      <c r="U937" s="70" t="e">
        <f>+L937/#REF!*100</f>
        <v>#REF!</v>
      </c>
      <c r="V937" s="70">
        <f t="shared" si="395"/>
        <v>0</v>
      </c>
      <c r="W937" s="70" t="e">
        <f t="shared" si="396"/>
        <v>#DIV/0!</v>
      </c>
      <c r="X937" s="113"/>
    </row>
    <row r="938" spans="1:24" ht="12.75" hidden="1" customHeight="1" outlineLevel="1">
      <c r="A938" s="60"/>
      <c r="B938" s="101" t="s">
        <v>79</v>
      </c>
      <c r="C938" s="73">
        <v>2211</v>
      </c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0">
        <f t="shared" si="409"/>
        <v>0</v>
      </c>
      <c r="Q938" s="70" t="e">
        <f t="shared" si="410"/>
        <v>#DIV/0!</v>
      </c>
      <c r="R938" s="71" t="e">
        <f>#REF!-F938</f>
        <v>#REF!</v>
      </c>
      <c r="S938" s="71" t="e">
        <f>#REF!/F938*100</f>
        <v>#REF!</v>
      </c>
      <c r="T938" s="70" t="e">
        <f>L938-#REF!</f>
        <v>#REF!</v>
      </c>
      <c r="U938" s="70" t="e">
        <f>+L938/#REF!*100</f>
        <v>#REF!</v>
      </c>
      <c r="V938" s="70">
        <f t="shared" si="395"/>
        <v>0</v>
      </c>
      <c r="W938" s="70" t="e">
        <f t="shared" si="396"/>
        <v>#DIV/0!</v>
      </c>
      <c r="X938" s="113"/>
    </row>
    <row r="939" spans="1:24" ht="13.5" hidden="1" customHeight="1" outlineLevel="1">
      <c r="A939" s="60"/>
      <c r="B939" s="76" t="s">
        <v>80</v>
      </c>
      <c r="C939" s="73">
        <v>2212</v>
      </c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0">
        <f t="shared" si="409"/>
        <v>0</v>
      </c>
      <c r="Q939" s="70" t="e">
        <f t="shared" si="410"/>
        <v>#DIV/0!</v>
      </c>
      <c r="R939" s="71" t="e">
        <f>#REF!-F939</f>
        <v>#REF!</v>
      </c>
      <c r="S939" s="71" t="e">
        <f>#REF!/F939*100</f>
        <v>#REF!</v>
      </c>
      <c r="T939" s="70" t="e">
        <f>L939-#REF!</f>
        <v>#REF!</v>
      </c>
      <c r="U939" s="70" t="e">
        <f>+L939/#REF!*100</f>
        <v>#REF!</v>
      </c>
      <c r="V939" s="70">
        <f t="shared" si="395"/>
        <v>0</v>
      </c>
      <c r="W939" s="70" t="e">
        <f t="shared" si="396"/>
        <v>#DIV/0!</v>
      </c>
      <c r="X939" s="113"/>
    </row>
    <row r="940" spans="1:24" ht="13.5" hidden="1" customHeight="1" outlineLevel="1">
      <c r="A940" s="60"/>
      <c r="B940" s="72" t="s">
        <v>81</v>
      </c>
      <c r="C940" s="73">
        <v>2213</v>
      </c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0">
        <f t="shared" si="409"/>
        <v>0</v>
      </c>
      <c r="Q940" s="70" t="e">
        <f t="shared" si="410"/>
        <v>#DIV/0!</v>
      </c>
      <c r="R940" s="71" t="e">
        <f>#REF!-F940</f>
        <v>#REF!</v>
      </c>
      <c r="S940" s="71" t="e">
        <f>#REF!/F940*100</f>
        <v>#REF!</v>
      </c>
      <c r="T940" s="70" t="e">
        <f>L940-#REF!</f>
        <v>#REF!</v>
      </c>
      <c r="U940" s="70" t="e">
        <f>+L940/#REF!*100</f>
        <v>#REF!</v>
      </c>
      <c r="V940" s="70">
        <f t="shared" si="395"/>
        <v>0</v>
      </c>
      <c r="W940" s="70" t="e">
        <f t="shared" si="396"/>
        <v>#DIV/0!</v>
      </c>
      <c r="X940" s="113"/>
    </row>
    <row r="941" spans="1:24" ht="13.5" hidden="1" customHeight="1" outlineLevel="1">
      <c r="A941" s="60"/>
      <c r="B941" s="72" t="s">
        <v>82</v>
      </c>
      <c r="C941" s="73">
        <v>2214</v>
      </c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0">
        <f t="shared" si="409"/>
        <v>0</v>
      </c>
      <c r="Q941" s="70" t="e">
        <f t="shared" si="410"/>
        <v>#DIV/0!</v>
      </c>
      <c r="R941" s="71" t="e">
        <f>#REF!-F941</f>
        <v>#REF!</v>
      </c>
      <c r="S941" s="71" t="e">
        <f>#REF!/F941*100</f>
        <v>#REF!</v>
      </c>
      <c r="T941" s="70" t="e">
        <f>L941-#REF!</f>
        <v>#REF!</v>
      </c>
      <c r="U941" s="70" t="e">
        <f>+L941/#REF!*100</f>
        <v>#REF!</v>
      </c>
      <c r="V941" s="70">
        <f t="shared" si="395"/>
        <v>0</v>
      </c>
      <c r="W941" s="70" t="e">
        <f t="shared" si="396"/>
        <v>#DIV/0!</v>
      </c>
      <c r="X941" s="113"/>
    </row>
    <row r="942" spans="1:24" ht="13.5" hidden="1" customHeight="1" outlineLevel="1">
      <c r="A942" s="60"/>
      <c r="B942" s="83" t="s">
        <v>83</v>
      </c>
      <c r="C942" s="78">
        <v>2215</v>
      </c>
      <c r="D942" s="79">
        <f t="shared" ref="D942:O942" si="417">D943+D944+D945+D946</f>
        <v>0</v>
      </c>
      <c r="E942" s="79">
        <f t="shared" si="417"/>
        <v>0</v>
      </c>
      <c r="F942" s="79">
        <f t="shared" ref="F942" si="418">F943+F944+F945+F946</f>
        <v>0</v>
      </c>
      <c r="G942" s="79">
        <f t="shared" si="417"/>
        <v>0</v>
      </c>
      <c r="H942" s="79">
        <f t="shared" si="417"/>
        <v>0</v>
      </c>
      <c r="I942" s="79">
        <f t="shared" si="417"/>
        <v>0</v>
      </c>
      <c r="J942" s="79">
        <f t="shared" si="417"/>
        <v>0</v>
      </c>
      <c r="K942" s="79">
        <f t="shared" ref="K942:M942" si="419">K943+K944+K945+K946</f>
        <v>0</v>
      </c>
      <c r="L942" s="79">
        <f t="shared" si="417"/>
        <v>0</v>
      </c>
      <c r="M942" s="79">
        <f t="shared" si="419"/>
        <v>0</v>
      </c>
      <c r="N942" s="79">
        <f t="shared" si="417"/>
        <v>0</v>
      </c>
      <c r="O942" s="79">
        <f t="shared" si="417"/>
        <v>0</v>
      </c>
      <c r="P942" s="70">
        <f t="shared" si="409"/>
        <v>0</v>
      </c>
      <c r="Q942" s="70" t="e">
        <f t="shared" si="410"/>
        <v>#DIV/0!</v>
      </c>
      <c r="R942" s="71" t="e">
        <f>#REF!-F942</f>
        <v>#REF!</v>
      </c>
      <c r="S942" s="71" t="e">
        <f>#REF!/F942*100</f>
        <v>#REF!</v>
      </c>
      <c r="T942" s="70" t="e">
        <f>L942-#REF!</f>
        <v>#REF!</v>
      </c>
      <c r="U942" s="70" t="e">
        <f>+L942/#REF!*100</f>
        <v>#REF!</v>
      </c>
      <c r="V942" s="70">
        <f t="shared" si="395"/>
        <v>0</v>
      </c>
      <c r="W942" s="70" t="e">
        <f t="shared" si="396"/>
        <v>#DIV/0!</v>
      </c>
      <c r="X942" s="113"/>
    </row>
    <row r="943" spans="1:24" ht="13.5" hidden="1" customHeight="1" outlineLevel="1">
      <c r="A943" s="60"/>
      <c r="B943" s="80" t="s">
        <v>119</v>
      </c>
      <c r="C943" s="73">
        <v>22151</v>
      </c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0">
        <f t="shared" si="409"/>
        <v>0</v>
      </c>
      <c r="Q943" s="70" t="e">
        <f t="shared" si="410"/>
        <v>#DIV/0!</v>
      </c>
      <c r="R943" s="71" t="e">
        <f>#REF!-F943</f>
        <v>#REF!</v>
      </c>
      <c r="S943" s="71" t="e">
        <f>#REF!/F943*100</f>
        <v>#REF!</v>
      </c>
      <c r="T943" s="70" t="e">
        <f>L943-#REF!</f>
        <v>#REF!</v>
      </c>
      <c r="U943" s="70" t="e">
        <f>+L943/#REF!*100</f>
        <v>#REF!</v>
      </c>
      <c r="V943" s="70">
        <f t="shared" si="395"/>
        <v>0</v>
      </c>
      <c r="W943" s="70" t="e">
        <f t="shared" si="396"/>
        <v>#DIV/0!</v>
      </c>
      <c r="X943" s="113"/>
    </row>
    <row r="944" spans="1:24" ht="13.5" hidden="1" customHeight="1" outlineLevel="1">
      <c r="A944" s="60"/>
      <c r="B944" s="80" t="s">
        <v>120</v>
      </c>
      <c r="C944" s="73">
        <v>22152</v>
      </c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0">
        <f t="shared" si="409"/>
        <v>0</v>
      </c>
      <c r="Q944" s="70" t="e">
        <f t="shared" si="410"/>
        <v>#DIV/0!</v>
      </c>
      <c r="R944" s="71" t="e">
        <f>#REF!-F944</f>
        <v>#REF!</v>
      </c>
      <c r="S944" s="71" t="e">
        <f>#REF!/F944*100</f>
        <v>#REF!</v>
      </c>
      <c r="T944" s="70" t="e">
        <f>L944-#REF!</f>
        <v>#REF!</v>
      </c>
      <c r="U944" s="70" t="e">
        <f>+L944/#REF!*100</f>
        <v>#REF!</v>
      </c>
      <c r="V944" s="70">
        <f t="shared" si="395"/>
        <v>0</v>
      </c>
      <c r="W944" s="70" t="e">
        <f t="shared" si="396"/>
        <v>#DIV/0!</v>
      </c>
      <c r="X944" s="113"/>
    </row>
    <row r="945" spans="1:24" ht="13.5" hidden="1" customHeight="1" outlineLevel="1">
      <c r="A945" s="60"/>
      <c r="B945" s="80" t="s">
        <v>86</v>
      </c>
      <c r="C945" s="73">
        <v>22153</v>
      </c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0">
        <f t="shared" si="409"/>
        <v>0</v>
      </c>
      <c r="Q945" s="70" t="e">
        <f t="shared" si="410"/>
        <v>#DIV/0!</v>
      </c>
      <c r="R945" s="71" t="e">
        <f>#REF!-F945</f>
        <v>#REF!</v>
      </c>
      <c r="S945" s="71" t="e">
        <f>#REF!/F945*100</f>
        <v>#REF!</v>
      </c>
      <c r="T945" s="70" t="e">
        <f>L945-#REF!</f>
        <v>#REF!</v>
      </c>
      <c r="U945" s="70" t="e">
        <f>+L945/#REF!*100</f>
        <v>#REF!</v>
      </c>
      <c r="V945" s="70">
        <f t="shared" si="395"/>
        <v>0</v>
      </c>
      <c r="W945" s="70" t="e">
        <f t="shared" si="396"/>
        <v>#DIV/0!</v>
      </c>
      <c r="X945" s="113"/>
    </row>
    <row r="946" spans="1:24" ht="13.5" hidden="1" customHeight="1" outlineLevel="1">
      <c r="A946" s="60"/>
      <c r="B946" s="80" t="s">
        <v>121</v>
      </c>
      <c r="C946" s="73">
        <v>22154</v>
      </c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0">
        <f t="shared" si="409"/>
        <v>0</v>
      </c>
      <c r="Q946" s="70" t="e">
        <f t="shared" si="410"/>
        <v>#DIV/0!</v>
      </c>
      <c r="R946" s="71" t="e">
        <f>#REF!-F946</f>
        <v>#REF!</v>
      </c>
      <c r="S946" s="71" t="e">
        <f>#REF!/F946*100</f>
        <v>#REF!</v>
      </c>
      <c r="T946" s="70" t="e">
        <f>L946-#REF!</f>
        <v>#REF!</v>
      </c>
      <c r="U946" s="70" t="e">
        <f>+L946/#REF!*100</f>
        <v>#REF!</v>
      </c>
      <c r="V946" s="70">
        <f t="shared" si="395"/>
        <v>0</v>
      </c>
      <c r="W946" s="70" t="e">
        <f t="shared" si="396"/>
        <v>#DIV/0!</v>
      </c>
      <c r="X946" s="113"/>
    </row>
    <row r="947" spans="1:24" ht="13.5" hidden="1" customHeight="1" outlineLevel="1">
      <c r="A947" s="60"/>
      <c r="B947" s="76" t="s">
        <v>88</v>
      </c>
      <c r="C947" s="73">
        <v>2217</v>
      </c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0">
        <f t="shared" si="409"/>
        <v>0</v>
      </c>
      <c r="Q947" s="70" t="e">
        <f t="shared" si="410"/>
        <v>#DIV/0!</v>
      </c>
      <c r="R947" s="71" t="e">
        <f>#REF!-F947</f>
        <v>#REF!</v>
      </c>
      <c r="S947" s="71" t="e">
        <f>#REF!/F947*100</f>
        <v>#REF!</v>
      </c>
      <c r="T947" s="70" t="e">
        <f>L947-#REF!</f>
        <v>#REF!</v>
      </c>
      <c r="U947" s="70" t="e">
        <f>+L947/#REF!*100</f>
        <v>#REF!</v>
      </c>
      <c r="V947" s="70">
        <f t="shared" si="395"/>
        <v>0</v>
      </c>
      <c r="W947" s="70" t="e">
        <f t="shared" si="396"/>
        <v>#DIV/0!</v>
      </c>
      <c r="X947" s="113"/>
    </row>
    <row r="948" spans="1:24" ht="13.5" hidden="1" customHeight="1" outlineLevel="1">
      <c r="A948" s="60"/>
      <c r="B948" s="72" t="s">
        <v>89</v>
      </c>
      <c r="C948" s="73">
        <v>2218</v>
      </c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0">
        <f t="shared" si="409"/>
        <v>0</v>
      </c>
      <c r="Q948" s="70" t="e">
        <f t="shared" si="410"/>
        <v>#DIV/0!</v>
      </c>
      <c r="R948" s="71" t="e">
        <f>#REF!-F948</f>
        <v>#REF!</v>
      </c>
      <c r="S948" s="71" t="e">
        <f>#REF!/F948*100</f>
        <v>#REF!</v>
      </c>
      <c r="T948" s="70" t="e">
        <f>L948-#REF!</f>
        <v>#REF!</v>
      </c>
      <c r="U948" s="70" t="e">
        <f>+L948/#REF!*100</f>
        <v>#REF!</v>
      </c>
      <c r="V948" s="70">
        <f t="shared" si="395"/>
        <v>0</v>
      </c>
      <c r="W948" s="70" t="e">
        <f t="shared" si="396"/>
        <v>#DIV/0!</v>
      </c>
      <c r="X948" s="113"/>
    </row>
    <row r="949" spans="1:24" ht="13.5" hidden="1" customHeight="1" outlineLevel="1">
      <c r="A949" s="60"/>
      <c r="B949" s="72" t="s">
        <v>122</v>
      </c>
      <c r="C949" s="73">
        <v>2221</v>
      </c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0">
        <f t="shared" si="409"/>
        <v>0</v>
      </c>
      <c r="Q949" s="70" t="e">
        <f t="shared" si="410"/>
        <v>#DIV/0!</v>
      </c>
      <c r="R949" s="71" t="e">
        <f>#REF!-F949</f>
        <v>#REF!</v>
      </c>
      <c r="S949" s="71" t="e">
        <f>#REF!/F949*100</f>
        <v>#REF!</v>
      </c>
      <c r="T949" s="70" t="e">
        <f>L949-#REF!</f>
        <v>#REF!</v>
      </c>
      <c r="U949" s="70" t="e">
        <f>+L949/#REF!*100</f>
        <v>#REF!</v>
      </c>
      <c r="V949" s="70">
        <f t="shared" si="395"/>
        <v>0</v>
      </c>
      <c r="W949" s="70" t="e">
        <f t="shared" si="396"/>
        <v>#DIV/0!</v>
      </c>
      <c r="X949" s="113"/>
    </row>
    <row r="950" spans="1:24" ht="13.5" hidden="1" customHeight="1" outlineLevel="1">
      <c r="A950" s="60"/>
      <c r="B950" s="81" t="s">
        <v>91</v>
      </c>
      <c r="C950" s="73">
        <v>2222</v>
      </c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0">
        <f t="shared" si="409"/>
        <v>0</v>
      </c>
      <c r="Q950" s="70" t="e">
        <f t="shared" si="410"/>
        <v>#DIV/0!</v>
      </c>
      <c r="R950" s="71" t="e">
        <f>#REF!-F950</f>
        <v>#REF!</v>
      </c>
      <c r="S950" s="71" t="e">
        <f>#REF!/F950*100</f>
        <v>#REF!</v>
      </c>
      <c r="T950" s="70" t="e">
        <f>L950-#REF!</f>
        <v>#REF!</v>
      </c>
      <c r="U950" s="70" t="e">
        <f>+L950/#REF!*100</f>
        <v>#REF!</v>
      </c>
      <c r="V950" s="70">
        <f t="shared" si="395"/>
        <v>0</v>
      </c>
      <c r="W950" s="70" t="e">
        <f t="shared" si="396"/>
        <v>#DIV/0!</v>
      </c>
      <c r="X950" s="113"/>
    </row>
    <row r="951" spans="1:24" ht="39" hidden="1" customHeight="1" outlineLevel="1">
      <c r="A951" s="60"/>
      <c r="B951" s="81" t="s">
        <v>160</v>
      </c>
      <c r="C951" s="73">
        <v>2223</v>
      </c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0">
        <f t="shared" si="409"/>
        <v>0</v>
      </c>
      <c r="Q951" s="70" t="e">
        <f t="shared" si="410"/>
        <v>#DIV/0!</v>
      </c>
      <c r="R951" s="71" t="e">
        <f>#REF!-F951</f>
        <v>#REF!</v>
      </c>
      <c r="S951" s="71" t="e">
        <f>#REF!/F951*100</f>
        <v>#REF!</v>
      </c>
      <c r="T951" s="70" t="e">
        <f>L951-#REF!</f>
        <v>#REF!</v>
      </c>
      <c r="U951" s="70" t="e">
        <f>+L951/#REF!*100</f>
        <v>#REF!</v>
      </c>
      <c r="V951" s="70">
        <f t="shared" si="395"/>
        <v>0</v>
      </c>
      <c r="W951" s="70" t="e">
        <f t="shared" si="396"/>
        <v>#DIV/0!</v>
      </c>
      <c r="X951" s="113"/>
    </row>
    <row r="952" spans="1:24" ht="13.5" hidden="1" customHeight="1" outlineLevel="1">
      <c r="A952" s="60"/>
      <c r="B952" s="81" t="s">
        <v>128</v>
      </c>
      <c r="C952" s="73">
        <v>2224</v>
      </c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0">
        <f t="shared" si="409"/>
        <v>0</v>
      </c>
      <c r="Q952" s="70" t="e">
        <f t="shared" si="410"/>
        <v>#DIV/0!</v>
      </c>
      <c r="R952" s="71" t="e">
        <f>#REF!-F952</f>
        <v>#REF!</v>
      </c>
      <c r="S952" s="71" t="e">
        <f>#REF!/F952*100</f>
        <v>#REF!</v>
      </c>
      <c r="T952" s="70" t="e">
        <f>L952-#REF!</f>
        <v>#REF!</v>
      </c>
      <c r="U952" s="70" t="e">
        <f>+L952/#REF!*100</f>
        <v>#REF!</v>
      </c>
      <c r="V952" s="70">
        <f t="shared" si="395"/>
        <v>0</v>
      </c>
      <c r="W952" s="70" t="e">
        <f t="shared" si="396"/>
        <v>#DIV/0!</v>
      </c>
      <c r="X952" s="113"/>
    </row>
    <row r="953" spans="1:24" ht="13.5" hidden="1" customHeight="1" outlineLevel="1">
      <c r="A953" s="60"/>
      <c r="B953" s="81" t="s">
        <v>123</v>
      </c>
      <c r="C953" s="73">
        <v>2225</v>
      </c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0">
        <f t="shared" si="409"/>
        <v>0</v>
      </c>
      <c r="Q953" s="70" t="e">
        <f t="shared" si="410"/>
        <v>#DIV/0!</v>
      </c>
      <c r="R953" s="71" t="e">
        <f>#REF!-F953</f>
        <v>#REF!</v>
      </c>
      <c r="S953" s="71" t="e">
        <f>#REF!/F953*100</f>
        <v>#REF!</v>
      </c>
      <c r="T953" s="70" t="e">
        <f>L953-#REF!</f>
        <v>#REF!</v>
      </c>
      <c r="U953" s="70" t="e">
        <f>+L953/#REF!*100</f>
        <v>#REF!</v>
      </c>
      <c r="V953" s="70">
        <f t="shared" si="395"/>
        <v>0</v>
      </c>
      <c r="W953" s="70" t="e">
        <f t="shared" si="396"/>
        <v>#DIV/0!</v>
      </c>
      <c r="X953" s="113"/>
    </row>
    <row r="954" spans="1:24" ht="13.5" hidden="1" customHeight="1" outlineLevel="1">
      <c r="A954" s="60"/>
      <c r="B954" s="81" t="s">
        <v>124</v>
      </c>
      <c r="C954" s="73">
        <v>2231</v>
      </c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0">
        <f t="shared" si="409"/>
        <v>0</v>
      </c>
      <c r="Q954" s="70" t="e">
        <f t="shared" si="410"/>
        <v>#DIV/0!</v>
      </c>
      <c r="R954" s="71" t="e">
        <f>#REF!-F954</f>
        <v>#REF!</v>
      </c>
      <c r="S954" s="71" t="e">
        <f>#REF!/F954*100</f>
        <v>#REF!</v>
      </c>
      <c r="T954" s="70" t="e">
        <f>L954-#REF!</f>
        <v>#REF!</v>
      </c>
      <c r="U954" s="70" t="e">
        <f>+L954/#REF!*100</f>
        <v>#REF!</v>
      </c>
      <c r="V954" s="70">
        <f t="shared" si="395"/>
        <v>0</v>
      </c>
      <c r="W954" s="70" t="e">
        <f t="shared" si="396"/>
        <v>#DIV/0!</v>
      </c>
      <c r="X954" s="113"/>
    </row>
    <row r="955" spans="1:24" ht="13.5" hidden="1" customHeight="1" outlineLevel="1">
      <c r="A955" s="60"/>
      <c r="B955" s="81" t="s">
        <v>96</v>
      </c>
      <c r="C955" s="73">
        <v>22311100</v>
      </c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0">
        <f t="shared" si="409"/>
        <v>0</v>
      </c>
      <c r="Q955" s="70" t="e">
        <f t="shared" si="410"/>
        <v>#DIV/0!</v>
      </c>
      <c r="R955" s="71" t="e">
        <f>#REF!-F955</f>
        <v>#REF!</v>
      </c>
      <c r="S955" s="71" t="e">
        <f>#REF!/F955*100</f>
        <v>#REF!</v>
      </c>
      <c r="T955" s="70" t="e">
        <f>L955-#REF!</f>
        <v>#REF!</v>
      </c>
      <c r="U955" s="70" t="e">
        <f>+L955/#REF!*100</f>
        <v>#REF!</v>
      </c>
      <c r="V955" s="70">
        <f t="shared" si="395"/>
        <v>0</v>
      </c>
      <c r="W955" s="70" t="e">
        <f t="shared" si="396"/>
        <v>#DIV/0!</v>
      </c>
      <c r="X955" s="113"/>
    </row>
    <row r="956" spans="1:24" ht="13.5" hidden="1" customHeight="1" outlineLevel="1">
      <c r="A956" s="60"/>
      <c r="B956" s="81" t="s">
        <v>97</v>
      </c>
      <c r="C956" s="73">
        <v>22311200</v>
      </c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0">
        <f t="shared" si="409"/>
        <v>0</v>
      </c>
      <c r="Q956" s="70" t="e">
        <f t="shared" si="410"/>
        <v>#DIV/0!</v>
      </c>
      <c r="R956" s="71" t="e">
        <f>#REF!-F956</f>
        <v>#REF!</v>
      </c>
      <c r="S956" s="71" t="e">
        <f>#REF!/F956*100</f>
        <v>#REF!</v>
      </c>
      <c r="T956" s="70" t="e">
        <f>L956-#REF!</f>
        <v>#REF!</v>
      </c>
      <c r="U956" s="70" t="e">
        <f>+L956/#REF!*100</f>
        <v>#REF!</v>
      </c>
      <c r="V956" s="70">
        <f t="shared" si="395"/>
        <v>0</v>
      </c>
      <c r="W956" s="70" t="e">
        <f t="shared" si="396"/>
        <v>#DIV/0!</v>
      </c>
      <c r="X956" s="113"/>
    </row>
    <row r="957" spans="1:24" ht="13.5" hidden="1" customHeight="1" outlineLevel="1">
      <c r="A957" s="60"/>
      <c r="B957" s="81" t="s">
        <v>98</v>
      </c>
      <c r="C957" s="73">
        <v>22311300</v>
      </c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0">
        <f t="shared" si="409"/>
        <v>0</v>
      </c>
      <c r="Q957" s="70" t="e">
        <f t="shared" si="410"/>
        <v>#DIV/0!</v>
      </c>
      <c r="R957" s="71" t="e">
        <f>#REF!-F957</f>
        <v>#REF!</v>
      </c>
      <c r="S957" s="71" t="e">
        <f>#REF!/F957*100</f>
        <v>#REF!</v>
      </c>
      <c r="T957" s="70" t="e">
        <f>L957-#REF!</f>
        <v>#REF!</v>
      </c>
      <c r="U957" s="70" t="e">
        <f>+L957/#REF!*100</f>
        <v>#REF!</v>
      </c>
      <c r="V957" s="70">
        <f t="shared" ref="V957:V1021" si="420">N957-L957</f>
        <v>0</v>
      </c>
      <c r="W957" s="70" t="e">
        <f t="shared" ref="W957:W1021" si="421">+N957/L957*100</f>
        <v>#DIV/0!</v>
      </c>
      <c r="X957" s="113"/>
    </row>
    <row r="958" spans="1:24" ht="13.5" hidden="1" customHeight="1" outlineLevel="1">
      <c r="A958" s="60"/>
      <c r="B958" s="81" t="s">
        <v>99</v>
      </c>
      <c r="C958" s="73">
        <v>22311400</v>
      </c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0">
        <f t="shared" si="409"/>
        <v>0</v>
      </c>
      <c r="Q958" s="70" t="e">
        <f t="shared" si="410"/>
        <v>#DIV/0!</v>
      </c>
      <c r="R958" s="71" t="e">
        <f>#REF!-F958</f>
        <v>#REF!</v>
      </c>
      <c r="S958" s="71" t="e">
        <f>#REF!/F958*100</f>
        <v>#REF!</v>
      </c>
      <c r="T958" s="70" t="e">
        <f>L958-#REF!</f>
        <v>#REF!</v>
      </c>
      <c r="U958" s="70" t="e">
        <f>+L958/#REF!*100</f>
        <v>#REF!</v>
      </c>
      <c r="V958" s="70">
        <f t="shared" si="420"/>
        <v>0</v>
      </c>
      <c r="W958" s="70" t="e">
        <f t="shared" si="421"/>
        <v>#DIV/0!</v>
      </c>
      <c r="X958" s="113"/>
    </row>
    <row r="959" spans="1:24" ht="13.5" hidden="1" customHeight="1" outlineLevel="1">
      <c r="A959" s="60"/>
      <c r="B959" s="81" t="s">
        <v>100</v>
      </c>
      <c r="C959" s="73">
        <v>2235</v>
      </c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0">
        <f t="shared" si="409"/>
        <v>0</v>
      </c>
      <c r="Q959" s="70" t="e">
        <f t="shared" si="410"/>
        <v>#DIV/0!</v>
      </c>
      <c r="R959" s="71" t="e">
        <f>#REF!-F959</f>
        <v>#REF!</v>
      </c>
      <c r="S959" s="71" t="e">
        <f>#REF!/F959*100</f>
        <v>#REF!</v>
      </c>
      <c r="T959" s="70" t="e">
        <f>L959-#REF!</f>
        <v>#REF!</v>
      </c>
      <c r="U959" s="70" t="e">
        <f>+L959/#REF!*100</f>
        <v>#REF!</v>
      </c>
      <c r="V959" s="70">
        <f t="shared" si="420"/>
        <v>0</v>
      </c>
      <c r="W959" s="70" t="e">
        <f t="shared" si="421"/>
        <v>#DIV/0!</v>
      </c>
      <c r="X959" s="113"/>
    </row>
    <row r="960" spans="1:24" outlineLevel="1">
      <c r="A960" s="60"/>
      <c r="B960" s="72" t="s">
        <v>101</v>
      </c>
      <c r="C960" s="73">
        <v>2511</v>
      </c>
      <c r="D960" s="99">
        <v>124421.902</v>
      </c>
      <c r="E960" s="74"/>
      <c r="F960" s="74">
        <v>23000</v>
      </c>
      <c r="G960" s="74"/>
      <c r="H960" s="74">
        <v>188658.7</v>
      </c>
      <c r="I960" s="74"/>
      <c r="J960" s="74"/>
      <c r="K960" s="74"/>
      <c r="L960" s="74"/>
      <c r="M960" s="74"/>
      <c r="N960" s="74"/>
      <c r="O960" s="74"/>
      <c r="P960" s="70">
        <f t="shared" si="409"/>
        <v>-101421.902</v>
      </c>
      <c r="Q960" s="70">
        <f t="shared" si="410"/>
        <v>18.485491404881433</v>
      </c>
      <c r="R960" s="71" t="e">
        <f>#REF!-F960</f>
        <v>#REF!</v>
      </c>
      <c r="S960" s="71" t="e">
        <f>#REF!/F960*100</f>
        <v>#REF!</v>
      </c>
      <c r="T960" s="70" t="e">
        <f>L960-#REF!</f>
        <v>#REF!</v>
      </c>
      <c r="U960" s="70" t="e">
        <f>+L960/#REF!*100</f>
        <v>#REF!</v>
      </c>
      <c r="V960" s="70">
        <f t="shared" si="420"/>
        <v>0</v>
      </c>
      <c r="W960" s="70" t="e">
        <f t="shared" si="421"/>
        <v>#DIV/0!</v>
      </c>
      <c r="X960" s="113"/>
    </row>
    <row r="961" spans="1:24" outlineLevel="1">
      <c r="A961" s="60"/>
      <c r="B961" s="72" t="s">
        <v>102</v>
      </c>
      <c r="C961" s="73">
        <v>2512</v>
      </c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0">
        <f t="shared" si="409"/>
        <v>0</v>
      </c>
      <c r="Q961" s="70" t="e">
        <f t="shared" si="410"/>
        <v>#DIV/0!</v>
      </c>
      <c r="R961" s="71" t="e">
        <f>#REF!-F961</f>
        <v>#REF!</v>
      </c>
      <c r="S961" s="71" t="e">
        <f>#REF!/F961*100</f>
        <v>#REF!</v>
      </c>
      <c r="T961" s="70" t="e">
        <f>L961-#REF!</f>
        <v>#REF!</v>
      </c>
      <c r="U961" s="70" t="e">
        <f>+L961/#REF!*100</f>
        <v>#REF!</v>
      </c>
      <c r="V961" s="70">
        <f t="shared" si="420"/>
        <v>0</v>
      </c>
      <c r="W961" s="70" t="e">
        <f t="shared" si="421"/>
        <v>#DIV/0!</v>
      </c>
      <c r="X961" s="113"/>
    </row>
    <row r="962" spans="1:24" outlineLevel="1">
      <c r="A962" s="60"/>
      <c r="B962" s="72" t="s">
        <v>129</v>
      </c>
      <c r="C962" s="73">
        <v>2521</v>
      </c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0">
        <f t="shared" si="409"/>
        <v>0</v>
      </c>
      <c r="Q962" s="70" t="e">
        <f t="shared" si="410"/>
        <v>#DIV/0!</v>
      </c>
      <c r="R962" s="71" t="e">
        <f>#REF!-F962</f>
        <v>#REF!</v>
      </c>
      <c r="S962" s="71" t="e">
        <f>#REF!/F962*100</f>
        <v>#REF!</v>
      </c>
      <c r="T962" s="70" t="e">
        <f>L962-#REF!</f>
        <v>#REF!</v>
      </c>
      <c r="U962" s="70" t="e">
        <f>+L962/#REF!*100</f>
        <v>#REF!</v>
      </c>
      <c r="V962" s="70">
        <f t="shared" si="420"/>
        <v>0</v>
      </c>
      <c r="W962" s="70" t="e">
        <f t="shared" si="421"/>
        <v>#DIV/0!</v>
      </c>
      <c r="X962" s="113"/>
    </row>
    <row r="963" spans="1:24" ht="25.5" outlineLevel="1">
      <c r="A963" s="60"/>
      <c r="B963" s="85" t="s">
        <v>104</v>
      </c>
      <c r="C963" s="73">
        <v>2721</v>
      </c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0">
        <f t="shared" si="409"/>
        <v>0</v>
      </c>
      <c r="Q963" s="70" t="e">
        <f t="shared" si="410"/>
        <v>#DIV/0!</v>
      </c>
      <c r="R963" s="71" t="e">
        <f>#REF!-F963</f>
        <v>#REF!</v>
      </c>
      <c r="S963" s="71" t="e">
        <f>#REF!/F963*100</f>
        <v>#REF!</v>
      </c>
      <c r="T963" s="70" t="e">
        <f>L963-#REF!</f>
        <v>#REF!</v>
      </c>
      <c r="U963" s="70" t="e">
        <f>+L963/#REF!*100</f>
        <v>#REF!</v>
      </c>
      <c r="V963" s="70">
        <f t="shared" si="420"/>
        <v>0</v>
      </c>
      <c r="W963" s="70" t="e">
        <f t="shared" si="421"/>
        <v>#DIV/0!</v>
      </c>
      <c r="X963" s="113"/>
    </row>
    <row r="964" spans="1:24" outlineLevel="1">
      <c r="A964" s="60"/>
      <c r="B964" s="88" t="s">
        <v>109</v>
      </c>
      <c r="C964" s="73"/>
      <c r="D964" s="67">
        <f t="shared" ref="D964:O964" si="422">SUM(D965:D967)</f>
        <v>0</v>
      </c>
      <c r="E964" s="67">
        <f t="shared" si="422"/>
        <v>0</v>
      </c>
      <c r="F964" s="67">
        <f t="shared" ref="F964" si="423">SUM(F965:F967)</f>
        <v>0</v>
      </c>
      <c r="G964" s="67">
        <f t="shared" si="422"/>
        <v>0</v>
      </c>
      <c r="H964" s="67">
        <f t="shared" si="422"/>
        <v>0</v>
      </c>
      <c r="I964" s="67">
        <f t="shared" si="422"/>
        <v>0</v>
      </c>
      <c r="J964" s="67">
        <f t="shared" si="422"/>
        <v>0</v>
      </c>
      <c r="K964" s="67">
        <f t="shared" ref="K964:M964" si="424">SUM(K965:K967)</f>
        <v>0</v>
      </c>
      <c r="L964" s="67">
        <f t="shared" si="422"/>
        <v>0</v>
      </c>
      <c r="M964" s="67">
        <f t="shared" si="424"/>
        <v>0</v>
      </c>
      <c r="N964" s="67">
        <f t="shared" si="422"/>
        <v>0</v>
      </c>
      <c r="O964" s="67">
        <f t="shared" si="422"/>
        <v>0</v>
      </c>
      <c r="P964" s="70">
        <f t="shared" si="409"/>
        <v>0</v>
      </c>
      <c r="Q964" s="70" t="e">
        <f t="shared" si="410"/>
        <v>#DIV/0!</v>
      </c>
      <c r="R964" s="71" t="e">
        <f>#REF!-F964</f>
        <v>#REF!</v>
      </c>
      <c r="S964" s="71" t="e">
        <f>#REF!/F964*100</f>
        <v>#REF!</v>
      </c>
      <c r="T964" s="70" t="e">
        <f>L964-#REF!</f>
        <v>#REF!</v>
      </c>
      <c r="U964" s="70" t="e">
        <f>+L964/#REF!*100</f>
        <v>#REF!</v>
      </c>
      <c r="V964" s="70">
        <f t="shared" si="420"/>
        <v>0</v>
      </c>
      <c r="W964" s="70" t="e">
        <f t="shared" si="421"/>
        <v>#DIV/0!</v>
      </c>
      <c r="X964" s="113"/>
    </row>
    <row r="965" spans="1:24" ht="12.75" customHeight="1" outlineLevel="1">
      <c r="A965" s="60"/>
      <c r="B965" s="72" t="s">
        <v>110</v>
      </c>
      <c r="C965" s="73">
        <v>3111</v>
      </c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0">
        <f t="shared" si="409"/>
        <v>0</v>
      </c>
      <c r="Q965" s="70" t="e">
        <f t="shared" si="410"/>
        <v>#DIV/0!</v>
      </c>
      <c r="R965" s="71" t="e">
        <f>#REF!-F965</f>
        <v>#REF!</v>
      </c>
      <c r="S965" s="71" t="e">
        <f>#REF!/F965*100</f>
        <v>#REF!</v>
      </c>
      <c r="T965" s="70" t="e">
        <f>L965-#REF!</f>
        <v>#REF!</v>
      </c>
      <c r="U965" s="70" t="e">
        <f>+L965/#REF!*100</f>
        <v>#REF!</v>
      </c>
      <c r="V965" s="70">
        <f t="shared" si="420"/>
        <v>0</v>
      </c>
      <c r="W965" s="70" t="e">
        <f t="shared" si="421"/>
        <v>#DIV/0!</v>
      </c>
      <c r="X965" s="113"/>
    </row>
    <row r="966" spans="1:24" ht="12.75" customHeight="1" outlineLevel="1">
      <c r="A966" s="60"/>
      <c r="B966" s="72" t="s">
        <v>111</v>
      </c>
      <c r="C966" s="73">
        <v>3112</v>
      </c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0">
        <f t="shared" si="409"/>
        <v>0</v>
      </c>
      <c r="Q966" s="70" t="e">
        <f t="shared" si="410"/>
        <v>#DIV/0!</v>
      </c>
      <c r="R966" s="71" t="e">
        <f>#REF!-F966</f>
        <v>#REF!</v>
      </c>
      <c r="S966" s="71" t="e">
        <f>#REF!/F966*100</f>
        <v>#REF!</v>
      </c>
      <c r="T966" s="70" t="e">
        <f>L966-#REF!</f>
        <v>#REF!</v>
      </c>
      <c r="U966" s="70" t="e">
        <f>+L966/#REF!*100</f>
        <v>#REF!</v>
      </c>
      <c r="V966" s="70">
        <f t="shared" si="420"/>
        <v>0</v>
      </c>
      <c r="W966" s="70" t="e">
        <f t="shared" si="421"/>
        <v>#DIV/0!</v>
      </c>
      <c r="X966" s="113"/>
    </row>
    <row r="967" spans="1:24" ht="12.75" customHeight="1" outlineLevel="1">
      <c r="A967" s="60"/>
      <c r="B967" s="72" t="s">
        <v>112</v>
      </c>
      <c r="C967" s="73">
        <v>3113</v>
      </c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0">
        <f t="shared" si="409"/>
        <v>0</v>
      </c>
      <c r="Q967" s="70" t="e">
        <f t="shared" si="410"/>
        <v>#DIV/0!</v>
      </c>
      <c r="R967" s="71" t="e">
        <f>#REF!-F967</f>
        <v>#REF!</v>
      </c>
      <c r="S967" s="71" t="e">
        <f>#REF!/F967*100</f>
        <v>#REF!</v>
      </c>
      <c r="T967" s="70" t="e">
        <f>L967-#REF!</f>
        <v>#REF!</v>
      </c>
      <c r="U967" s="70" t="e">
        <f>+L967/#REF!*100</f>
        <v>#REF!</v>
      </c>
      <c r="V967" s="70">
        <f t="shared" si="420"/>
        <v>0</v>
      </c>
      <c r="W967" s="70" t="e">
        <f t="shared" si="421"/>
        <v>#DIV/0!</v>
      </c>
      <c r="X967" s="113"/>
    </row>
    <row r="968" spans="1:24" outlineLevel="1">
      <c r="A968" s="60"/>
      <c r="B968" s="110"/>
      <c r="C968" s="97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0">
        <f t="shared" si="409"/>
        <v>0</v>
      </c>
      <c r="Q968" s="70" t="e">
        <f t="shared" si="410"/>
        <v>#DIV/0!</v>
      </c>
      <c r="R968" s="71" t="e">
        <f>#REF!-F968</f>
        <v>#REF!</v>
      </c>
      <c r="S968" s="71" t="e">
        <f>#REF!/F968*100</f>
        <v>#REF!</v>
      </c>
      <c r="T968" s="70" t="e">
        <f>L968-#REF!</f>
        <v>#REF!</v>
      </c>
      <c r="U968" s="70" t="e">
        <f>+L968/#REF!*100</f>
        <v>#REF!</v>
      </c>
      <c r="V968" s="70">
        <f t="shared" si="420"/>
        <v>0</v>
      </c>
      <c r="W968" s="70" t="e">
        <f t="shared" si="421"/>
        <v>#DIV/0!</v>
      </c>
      <c r="X968" s="113"/>
    </row>
    <row r="969" spans="1:24" ht="25.5" hidden="1">
      <c r="A969" s="60"/>
      <c r="B969" s="106" t="s">
        <v>162</v>
      </c>
      <c r="C969" s="97" t="s">
        <v>163</v>
      </c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70">
        <f t="shared" si="409"/>
        <v>0</v>
      </c>
      <c r="Q969" s="70" t="e">
        <f t="shared" si="410"/>
        <v>#DIV/0!</v>
      </c>
      <c r="R969" s="71" t="e">
        <f>#REF!-F969</f>
        <v>#REF!</v>
      </c>
      <c r="S969" s="71" t="e">
        <f>#REF!/F969*100</f>
        <v>#REF!</v>
      </c>
      <c r="T969" s="70" t="e">
        <f>L969-#REF!</f>
        <v>#REF!</v>
      </c>
      <c r="U969" s="70" t="e">
        <f>+L969/#REF!*100</f>
        <v>#REF!</v>
      </c>
      <c r="V969" s="70">
        <f t="shared" si="420"/>
        <v>0</v>
      </c>
      <c r="W969" s="70" t="e">
        <f t="shared" si="421"/>
        <v>#DIV/0!</v>
      </c>
      <c r="X969" s="113"/>
    </row>
    <row r="970" spans="1:24" hidden="1">
      <c r="A970" s="60"/>
      <c r="B970" s="107" t="s">
        <v>117</v>
      </c>
      <c r="C970" s="97"/>
      <c r="D970" s="98">
        <f t="shared" ref="D970:O970" si="425">SUM(D971:D977,D982:D1000)-D989</f>
        <v>636374.98749999993</v>
      </c>
      <c r="E970" s="98">
        <f t="shared" si="425"/>
        <v>117521.33700000003</v>
      </c>
      <c r="F970" s="98">
        <f t="shared" ref="F970" si="426">SUM(F971:F977,F982:F1000)-F989</f>
        <v>402178.79999999993</v>
      </c>
      <c r="G970" s="98">
        <f t="shared" si="425"/>
        <v>145877.9</v>
      </c>
      <c r="H970" s="224">
        <f t="shared" si="425"/>
        <v>759861.696</v>
      </c>
      <c r="I970" s="98">
        <f t="shared" si="425"/>
        <v>160826.69999999998</v>
      </c>
      <c r="J970" s="98">
        <f t="shared" si="425"/>
        <v>490324.35</v>
      </c>
      <c r="K970" s="98">
        <f t="shared" ref="K970:M970" si="427">SUM(K971:K977,K982:K1000)-K989</f>
        <v>161877.85999999999</v>
      </c>
      <c r="L970" s="98">
        <f t="shared" si="425"/>
        <v>535595.55000000005</v>
      </c>
      <c r="M970" s="98">
        <f t="shared" si="427"/>
        <v>161877.85999999999</v>
      </c>
      <c r="N970" s="98">
        <f t="shared" si="425"/>
        <v>570962.8600000001</v>
      </c>
      <c r="O970" s="98">
        <f t="shared" si="425"/>
        <v>161877.85999999999</v>
      </c>
      <c r="P970" s="70">
        <f t="shared" si="409"/>
        <v>-234196.1875</v>
      </c>
      <c r="Q970" s="70">
        <f t="shared" si="410"/>
        <v>63.198398412854019</v>
      </c>
      <c r="R970" s="71" t="e">
        <f>#REF!-F970</f>
        <v>#REF!</v>
      </c>
      <c r="S970" s="71" t="e">
        <f>#REF!/F970*100</f>
        <v>#REF!</v>
      </c>
      <c r="T970" s="70" t="e">
        <f>L970-#REF!</f>
        <v>#REF!</v>
      </c>
      <c r="U970" s="70" t="e">
        <f>+L970/#REF!*100</f>
        <v>#REF!</v>
      </c>
      <c r="V970" s="70">
        <f t="shared" si="420"/>
        <v>35367.310000000056</v>
      </c>
      <c r="W970" s="70">
        <f t="shared" si="421"/>
        <v>106.60336143569529</v>
      </c>
      <c r="X970" s="113"/>
    </row>
    <row r="971" spans="1:24" hidden="1">
      <c r="A971" s="60"/>
      <c r="B971" s="72" t="s">
        <v>77</v>
      </c>
      <c r="C971" s="73">
        <v>2111</v>
      </c>
      <c r="D971" s="71">
        <f t="shared" ref="D971:O976" si="428">SUM(D723,D758,D794,D829)+D936+D866+D901</f>
        <v>130524.94400000002</v>
      </c>
      <c r="E971" s="71">
        <f t="shared" si="428"/>
        <v>56650.706000000006</v>
      </c>
      <c r="F971" s="71">
        <f t="shared" ref="F971" si="429">SUM(F723,F758,F794,F829)+F936+F866+F901</f>
        <v>139921.80000000002</v>
      </c>
      <c r="G971" s="71">
        <f t="shared" si="428"/>
        <v>85626.6</v>
      </c>
      <c r="H971" s="71">
        <f t="shared" si="428"/>
        <v>139921.80000000002</v>
      </c>
      <c r="I971" s="71">
        <f t="shared" si="428"/>
        <v>94242.8</v>
      </c>
      <c r="J971" s="71">
        <f t="shared" si="428"/>
        <v>209882.69999999998</v>
      </c>
      <c r="K971" s="71">
        <f t="shared" ref="K971:M971" si="430">SUM(K723,K758,K794,K829)+K936+K866+K901</f>
        <v>98843.604999999996</v>
      </c>
      <c r="L971" s="71">
        <f t="shared" si="428"/>
        <v>209882.69999999998</v>
      </c>
      <c r="M971" s="71">
        <f t="shared" si="430"/>
        <v>98843.604999999996</v>
      </c>
      <c r="N971" s="71">
        <f t="shared" si="428"/>
        <v>223874.88</v>
      </c>
      <c r="O971" s="71">
        <f t="shared" si="428"/>
        <v>98843.604999999996</v>
      </c>
      <c r="P971" s="70">
        <f t="shared" si="409"/>
        <v>9396.8559999999998</v>
      </c>
      <c r="Q971" s="70">
        <f t="shared" si="410"/>
        <v>107.19927985565731</v>
      </c>
      <c r="R971" s="71" t="e">
        <f>#REF!-F971</f>
        <v>#REF!</v>
      </c>
      <c r="S971" s="71" t="e">
        <f>#REF!/F971*100</f>
        <v>#REF!</v>
      </c>
      <c r="T971" s="70" t="e">
        <f>L971-#REF!</f>
        <v>#REF!</v>
      </c>
      <c r="U971" s="70" t="e">
        <f>+L971/#REF!*100</f>
        <v>#REF!</v>
      </c>
      <c r="V971" s="70">
        <f t="shared" si="420"/>
        <v>13992.180000000022</v>
      </c>
      <c r="W971" s="70">
        <f t="shared" si="421"/>
        <v>106.66666666666669</v>
      </c>
      <c r="X971" s="113"/>
    </row>
    <row r="972" spans="1:24" hidden="1">
      <c r="A972" s="60"/>
      <c r="B972" s="72" t="s">
        <v>118</v>
      </c>
      <c r="C972" s="73">
        <v>2121</v>
      </c>
      <c r="D972" s="71">
        <f t="shared" si="428"/>
        <v>19049.196</v>
      </c>
      <c r="E972" s="71">
        <f t="shared" si="428"/>
        <v>8641.8320000000003</v>
      </c>
      <c r="F972" s="71">
        <f t="shared" ref="F972" si="431">SUM(F724,F759,F795,F830)+F937+F867+F902</f>
        <v>20930.3</v>
      </c>
      <c r="G972" s="71">
        <f t="shared" si="428"/>
        <v>13146.7</v>
      </c>
      <c r="H972" s="71">
        <f t="shared" si="428"/>
        <v>20930.3</v>
      </c>
      <c r="I972" s="71">
        <f t="shared" si="428"/>
        <v>14583.7</v>
      </c>
      <c r="J972" s="71">
        <f t="shared" si="428"/>
        <v>31395.449999999997</v>
      </c>
      <c r="K972" s="71">
        <f t="shared" ref="K972:M972" si="432">SUM(K724,K759,K795,K830)+K937+K867+K902</f>
        <v>15162.705000000002</v>
      </c>
      <c r="L972" s="71">
        <f t="shared" si="428"/>
        <v>31395.449999999997</v>
      </c>
      <c r="M972" s="71">
        <f t="shared" si="432"/>
        <v>15162.705000000002</v>
      </c>
      <c r="N972" s="71">
        <f t="shared" si="428"/>
        <v>33488.480000000003</v>
      </c>
      <c r="O972" s="71">
        <f t="shared" si="428"/>
        <v>15162.705000000002</v>
      </c>
      <c r="P972" s="70">
        <f t="shared" si="409"/>
        <v>1881.1039999999994</v>
      </c>
      <c r="Q972" s="70">
        <f t="shared" si="410"/>
        <v>109.87497845053407</v>
      </c>
      <c r="R972" s="71" t="e">
        <f>#REF!-F972</f>
        <v>#REF!</v>
      </c>
      <c r="S972" s="71" t="e">
        <f>#REF!/F972*100</f>
        <v>#REF!</v>
      </c>
      <c r="T972" s="70" t="e">
        <f>L972-#REF!</f>
        <v>#REF!</v>
      </c>
      <c r="U972" s="70" t="e">
        <f>+L972/#REF!*100</f>
        <v>#REF!</v>
      </c>
      <c r="V972" s="70">
        <f t="shared" si="420"/>
        <v>2093.0300000000061</v>
      </c>
      <c r="W972" s="70">
        <f t="shared" si="421"/>
        <v>106.66666666666669</v>
      </c>
      <c r="X972" s="113"/>
    </row>
    <row r="973" spans="1:24" hidden="1">
      <c r="A973" s="60"/>
      <c r="B973" s="101" t="s">
        <v>79</v>
      </c>
      <c r="C973" s="73">
        <v>2211</v>
      </c>
      <c r="D973" s="71">
        <f t="shared" si="428"/>
        <v>150.405</v>
      </c>
      <c r="E973" s="71">
        <f t="shared" si="428"/>
        <v>28.350999999999999</v>
      </c>
      <c r="F973" s="71">
        <f t="shared" ref="F973" si="433">SUM(F725,F760,F796,F831)+F938+F868+F903</f>
        <v>268.39999999999998</v>
      </c>
      <c r="G973" s="71">
        <f t="shared" si="428"/>
        <v>66</v>
      </c>
      <c r="H973" s="71">
        <f t="shared" si="428"/>
        <v>268.39999999999998</v>
      </c>
      <c r="I973" s="71">
        <f t="shared" si="428"/>
        <v>66</v>
      </c>
      <c r="J973" s="71">
        <f t="shared" si="428"/>
        <v>268.39999999999998</v>
      </c>
      <c r="K973" s="71">
        <f t="shared" ref="K973:M973" si="434">SUM(K725,K760,K796,K831)+K938+K868+K903</f>
        <v>66</v>
      </c>
      <c r="L973" s="71">
        <f t="shared" si="428"/>
        <v>201.2</v>
      </c>
      <c r="M973" s="71">
        <f t="shared" si="434"/>
        <v>66</v>
      </c>
      <c r="N973" s="71">
        <f t="shared" si="428"/>
        <v>201.2</v>
      </c>
      <c r="O973" s="71">
        <f t="shared" si="428"/>
        <v>66</v>
      </c>
      <c r="P973" s="70">
        <f t="shared" si="409"/>
        <v>117.99499999999998</v>
      </c>
      <c r="Q973" s="70">
        <f t="shared" si="410"/>
        <v>178.45151424487216</v>
      </c>
      <c r="R973" s="71" t="e">
        <f>#REF!-F973</f>
        <v>#REF!</v>
      </c>
      <c r="S973" s="71" t="e">
        <f>#REF!/F973*100</f>
        <v>#REF!</v>
      </c>
      <c r="T973" s="70" t="e">
        <f>L973-#REF!</f>
        <v>#REF!</v>
      </c>
      <c r="U973" s="70" t="e">
        <f>+L973/#REF!*100</f>
        <v>#REF!</v>
      </c>
      <c r="V973" s="70">
        <f t="shared" si="420"/>
        <v>0</v>
      </c>
      <c r="W973" s="70">
        <f t="shared" si="421"/>
        <v>100</v>
      </c>
      <c r="X973" s="113"/>
    </row>
    <row r="974" spans="1:24" hidden="1">
      <c r="A974" s="60"/>
      <c r="B974" s="76" t="s">
        <v>80</v>
      </c>
      <c r="C974" s="73">
        <v>2212</v>
      </c>
      <c r="D974" s="71">
        <f t="shared" si="428"/>
        <v>324.52099999999996</v>
      </c>
      <c r="E974" s="71">
        <f t="shared" si="428"/>
        <v>109.072</v>
      </c>
      <c r="F974" s="71">
        <f t="shared" ref="F974" si="435">SUM(F726,F761,F797,F832)+F939+F869+F904</f>
        <v>338.29999999999995</v>
      </c>
      <c r="G974" s="71">
        <f t="shared" si="428"/>
        <v>226.5</v>
      </c>
      <c r="H974" s="71">
        <f t="shared" si="428"/>
        <v>353</v>
      </c>
      <c r="I974" s="71">
        <f t="shared" si="428"/>
        <v>254</v>
      </c>
      <c r="J974" s="71">
        <f t="shared" si="428"/>
        <v>338.29999999999995</v>
      </c>
      <c r="K974" s="71">
        <f t="shared" ref="K974:M974" si="436">SUM(K726,K761,K797,K832)+K939+K869+K904</f>
        <v>226.5</v>
      </c>
      <c r="L974" s="71">
        <f t="shared" si="428"/>
        <v>342.29999999999995</v>
      </c>
      <c r="M974" s="71">
        <f t="shared" si="436"/>
        <v>226.5</v>
      </c>
      <c r="N974" s="71">
        <f t="shared" si="428"/>
        <v>346.70000000000005</v>
      </c>
      <c r="O974" s="71">
        <f t="shared" si="428"/>
        <v>226.5</v>
      </c>
      <c r="P974" s="70">
        <f t="shared" si="409"/>
        <v>13.778999999999996</v>
      </c>
      <c r="Q974" s="70">
        <f t="shared" si="410"/>
        <v>104.24595018504195</v>
      </c>
      <c r="R974" s="71" t="e">
        <f>#REF!-F974</f>
        <v>#REF!</v>
      </c>
      <c r="S974" s="71" t="e">
        <f>#REF!/F974*100</f>
        <v>#REF!</v>
      </c>
      <c r="T974" s="70" t="e">
        <f>L974-#REF!</f>
        <v>#REF!</v>
      </c>
      <c r="U974" s="70" t="e">
        <f>+L974/#REF!*100</f>
        <v>#REF!</v>
      </c>
      <c r="V974" s="70">
        <f t="shared" si="420"/>
        <v>4.4000000000000909</v>
      </c>
      <c r="W974" s="70">
        <f t="shared" si="421"/>
        <v>101.28542214431788</v>
      </c>
      <c r="X974" s="113"/>
    </row>
    <row r="975" spans="1:24" hidden="1">
      <c r="A975" s="60"/>
      <c r="B975" s="72" t="s">
        <v>81</v>
      </c>
      <c r="C975" s="73">
        <v>2213</v>
      </c>
      <c r="D975" s="71">
        <f t="shared" si="428"/>
        <v>0</v>
      </c>
      <c r="E975" s="71">
        <f t="shared" si="428"/>
        <v>0</v>
      </c>
      <c r="F975" s="71">
        <f t="shared" ref="F975" si="437">SUM(F727,F762,F798,F833)+F940+F870+F905</f>
        <v>0</v>
      </c>
      <c r="G975" s="71">
        <f t="shared" si="428"/>
        <v>0</v>
      </c>
      <c r="H975" s="71">
        <f t="shared" si="428"/>
        <v>0</v>
      </c>
      <c r="I975" s="71">
        <f t="shared" si="428"/>
        <v>0</v>
      </c>
      <c r="J975" s="71">
        <f t="shared" si="428"/>
        <v>0</v>
      </c>
      <c r="K975" s="71">
        <f t="shared" ref="K975:M975" si="438">SUM(K727,K762,K798,K833)+K940+K870+K905</f>
        <v>0</v>
      </c>
      <c r="L975" s="71">
        <f t="shared" si="428"/>
        <v>0</v>
      </c>
      <c r="M975" s="71">
        <f t="shared" si="438"/>
        <v>0</v>
      </c>
      <c r="N975" s="71">
        <f t="shared" si="428"/>
        <v>0</v>
      </c>
      <c r="O975" s="71">
        <f t="shared" si="428"/>
        <v>0</v>
      </c>
      <c r="P975" s="70">
        <f t="shared" si="409"/>
        <v>0</v>
      </c>
      <c r="Q975" s="70" t="e">
        <f t="shared" si="410"/>
        <v>#DIV/0!</v>
      </c>
      <c r="R975" s="71" t="e">
        <f>#REF!-F975</f>
        <v>#REF!</v>
      </c>
      <c r="S975" s="71" t="e">
        <f>#REF!/F975*100</f>
        <v>#REF!</v>
      </c>
      <c r="T975" s="70" t="e">
        <f>L975-#REF!</f>
        <v>#REF!</v>
      </c>
      <c r="U975" s="70" t="e">
        <f>+L975/#REF!*100</f>
        <v>#REF!</v>
      </c>
      <c r="V975" s="70">
        <f t="shared" si="420"/>
        <v>0</v>
      </c>
      <c r="W975" s="70" t="e">
        <f t="shared" si="421"/>
        <v>#DIV/0!</v>
      </c>
      <c r="X975" s="113"/>
    </row>
    <row r="976" spans="1:24" hidden="1">
      <c r="A976" s="60"/>
      <c r="B976" s="72" t="s">
        <v>82</v>
      </c>
      <c r="C976" s="73">
        <v>2214</v>
      </c>
      <c r="D976" s="71">
        <f t="shared" si="428"/>
        <v>11321.7155</v>
      </c>
      <c r="E976" s="71">
        <f t="shared" si="428"/>
        <v>27198.583000000002</v>
      </c>
      <c r="F976" s="71">
        <f t="shared" ref="F976" si="439">SUM(F728,F763,F799,F834)+F941+F871+F906</f>
        <v>18819.3</v>
      </c>
      <c r="G976" s="71">
        <f t="shared" si="428"/>
        <v>33005.699999999997</v>
      </c>
      <c r="H976" s="71">
        <f t="shared" si="428"/>
        <v>18587.499999999996</v>
      </c>
      <c r="I976" s="71">
        <f t="shared" si="428"/>
        <v>33142</v>
      </c>
      <c r="J976" s="71">
        <f t="shared" si="428"/>
        <v>20800.099999999999</v>
      </c>
      <c r="K976" s="71">
        <f t="shared" ref="K976:M976" si="440">SUM(K728,K763,K799,K834)+K941+K871+K906</f>
        <v>33772.65</v>
      </c>
      <c r="L976" s="71">
        <f t="shared" si="428"/>
        <v>23040.5</v>
      </c>
      <c r="M976" s="71">
        <f t="shared" si="440"/>
        <v>33772.65</v>
      </c>
      <c r="N976" s="71">
        <f t="shared" si="428"/>
        <v>24955.5</v>
      </c>
      <c r="O976" s="71">
        <f t="shared" si="428"/>
        <v>33772.65</v>
      </c>
      <c r="P976" s="70">
        <f t="shared" si="409"/>
        <v>7497.584499999999</v>
      </c>
      <c r="Q976" s="70">
        <f t="shared" si="410"/>
        <v>166.22304278887771</v>
      </c>
      <c r="R976" s="71" t="e">
        <f>#REF!-F976</f>
        <v>#REF!</v>
      </c>
      <c r="S976" s="71" t="e">
        <f>#REF!/F976*100</f>
        <v>#REF!</v>
      </c>
      <c r="T976" s="70" t="e">
        <f>L976-#REF!</f>
        <v>#REF!</v>
      </c>
      <c r="U976" s="70" t="e">
        <f>+L976/#REF!*100</f>
        <v>#REF!</v>
      </c>
      <c r="V976" s="70">
        <f t="shared" si="420"/>
        <v>1915</v>
      </c>
      <c r="W976" s="70">
        <f t="shared" si="421"/>
        <v>108.3114515744016</v>
      </c>
      <c r="X976" s="113"/>
    </row>
    <row r="977" spans="1:24" hidden="1">
      <c r="A977" s="60"/>
      <c r="B977" s="83" t="s">
        <v>83</v>
      </c>
      <c r="C977" s="78">
        <v>2215</v>
      </c>
      <c r="D977" s="102">
        <f t="shared" ref="D977:O977" si="441">D978+D979+D980+D981</f>
        <v>78875.585999999996</v>
      </c>
      <c r="E977" s="102">
        <f t="shared" si="441"/>
        <v>1919.951</v>
      </c>
      <c r="F977" s="102">
        <f t="shared" ref="F977" si="442">F978+F979+F980+F981</f>
        <v>35398.800000000003</v>
      </c>
      <c r="G977" s="102">
        <f t="shared" si="441"/>
        <v>4327.2000000000007</v>
      </c>
      <c r="H977" s="102">
        <f t="shared" si="441"/>
        <v>73082.400000000009</v>
      </c>
      <c r="I977" s="102">
        <f t="shared" si="441"/>
        <v>7948</v>
      </c>
      <c r="J977" s="102">
        <f t="shared" si="441"/>
        <v>35398.800000000003</v>
      </c>
      <c r="K977" s="102">
        <f t="shared" ref="K977:M977" si="443">K978+K979+K980+K981</f>
        <v>4327.2000000000007</v>
      </c>
      <c r="L977" s="102">
        <f t="shared" si="441"/>
        <v>41609.100000000006</v>
      </c>
      <c r="M977" s="102">
        <f t="shared" si="443"/>
        <v>4327.2000000000007</v>
      </c>
      <c r="N977" s="102">
        <f t="shared" si="441"/>
        <v>42644.2</v>
      </c>
      <c r="O977" s="102">
        <f t="shared" si="441"/>
        <v>4327.2000000000007</v>
      </c>
      <c r="P977" s="70">
        <f t="shared" si="409"/>
        <v>-43476.785999999993</v>
      </c>
      <c r="Q977" s="70">
        <f t="shared" si="410"/>
        <v>44.879286221721387</v>
      </c>
      <c r="R977" s="71" t="e">
        <f>#REF!-F977</f>
        <v>#REF!</v>
      </c>
      <c r="S977" s="71" t="e">
        <f>#REF!/F977*100</f>
        <v>#REF!</v>
      </c>
      <c r="T977" s="70" t="e">
        <f>L977-#REF!</f>
        <v>#REF!</v>
      </c>
      <c r="U977" s="70" t="e">
        <f>+L977/#REF!*100</f>
        <v>#REF!</v>
      </c>
      <c r="V977" s="70">
        <f t="shared" si="420"/>
        <v>1035.0999999999913</v>
      </c>
      <c r="W977" s="70">
        <f t="shared" si="421"/>
        <v>102.48767697450796</v>
      </c>
      <c r="X977" s="113"/>
    </row>
    <row r="978" spans="1:24" hidden="1">
      <c r="A978" s="60"/>
      <c r="B978" s="80" t="s">
        <v>119</v>
      </c>
      <c r="C978" s="73">
        <v>22151</v>
      </c>
      <c r="D978" s="71">
        <f t="shared" ref="D978:O988" si="444">SUM(D730,D765,D801,D836)+D943+D873+D908</f>
        <v>0</v>
      </c>
      <c r="E978" s="71">
        <f t="shared" si="444"/>
        <v>0</v>
      </c>
      <c r="F978" s="71">
        <f t="shared" ref="F978" si="445">SUM(F730,F765,F801,F836)+F943+F873+F908</f>
        <v>0</v>
      </c>
      <c r="G978" s="71">
        <f t="shared" si="444"/>
        <v>0</v>
      </c>
      <c r="H978" s="71">
        <f t="shared" si="444"/>
        <v>0</v>
      </c>
      <c r="I978" s="71">
        <f t="shared" si="444"/>
        <v>0</v>
      </c>
      <c r="J978" s="71">
        <f t="shared" si="444"/>
        <v>0</v>
      </c>
      <c r="K978" s="71">
        <f t="shared" ref="K978:M978" si="446">SUM(K730,K765,K801,K836)+K943+K873+K908</f>
        <v>0</v>
      </c>
      <c r="L978" s="71">
        <f t="shared" si="444"/>
        <v>1822.2</v>
      </c>
      <c r="M978" s="71">
        <f t="shared" si="446"/>
        <v>0</v>
      </c>
      <c r="N978" s="71">
        <f t="shared" si="444"/>
        <v>1835.2</v>
      </c>
      <c r="O978" s="71">
        <f t="shared" si="444"/>
        <v>0</v>
      </c>
      <c r="P978" s="70">
        <f t="shared" si="409"/>
        <v>0</v>
      </c>
      <c r="Q978" s="70" t="e">
        <f t="shared" si="410"/>
        <v>#DIV/0!</v>
      </c>
      <c r="R978" s="71" t="e">
        <f>#REF!-F978</f>
        <v>#REF!</v>
      </c>
      <c r="S978" s="71" t="e">
        <f>#REF!/F978*100</f>
        <v>#REF!</v>
      </c>
      <c r="T978" s="70" t="e">
        <f>L978-#REF!</f>
        <v>#REF!</v>
      </c>
      <c r="U978" s="70" t="e">
        <f>+L978/#REF!*100</f>
        <v>#REF!</v>
      </c>
      <c r="V978" s="70">
        <f t="shared" si="420"/>
        <v>13</v>
      </c>
      <c r="W978" s="70">
        <f t="shared" si="421"/>
        <v>100.71342333443091</v>
      </c>
      <c r="X978" s="113"/>
    </row>
    <row r="979" spans="1:24" hidden="1">
      <c r="A979" s="60"/>
      <c r="B979" s="80" t="s">
        <v>120</v>
      </c>
      <c r="C979" s="73">
        <v>22152</v>
      </c>
      <c r="D979" s="71">
        <f t="shared" si="444"/>
        <v>0</v>
      </c>
      <c r="E979" s="71">
        <f t="shared" si="444"/>
        <v>0</v>
      </c>
      <c r="F979" s="71">
        <f t="shared" ref="F979" si="447">SUM(F731,F766,F802,F837)+F944+F874+F909</f>
        <v>0</v>
      </c>
      <c r="G979" s="71">
        <f t="shared" si="444"/>
        <v>0</v>
      </c>
      <c r="H979" s="71">
        <f t="shared" si="444"/>
        <v>0</v>
      </c>
      <c r="I979" s="71">
        <f t="shared" si="444"/>
        <v>0</v>
      </c>
      <c r="J979" s="71">
        <f t="shared" si="444"/>
        <v>0</v>
      </c>
      <c r="K979" s="71">
        <f t="shared" ref="K979:M979" si="448">SUM(K731,K766,K802,K837)+K944+K874+K909</f>
        <v>0</v>
      </c>
      <c r="L979" s="71">
        <f t="shared" si="444"/>
        <v>383.1</v>
      </c>
      <c r="M979" s="71">
        <f t="shared" si="448"/>
        <v>0</v>
      </c>
      <c r="N979" s="71">
        <f t="shared" si="444"/>
        <v>383.1</v>
      </c>
      <c r="O979" s="71">
        <f t="shared" si="444"/>
        <v>0</v>
      </c>
      <c r="P979" s="70">
        <f t="shared" si="409"/>
        <v>0</v>
      </c>
      <c r="Q979" s="70" t="e">
        <f t="shared" si="410"/>
        <v>#DIV/0!</v>
      </c>
      <c r="R979" s="71" t="e">
        <f>#REF!-F979</f>
        <v>#REF!</v>
      </c>
      <c r="S979" s="71" t="e">
        <f>#REF!/F979*100</f>
        <v>#REF!</v>
      </c>
      <c r="T979" s="70" t="e">
        <f>L979-#REF!</f>
        <v>#REF!</v>
      </c>
      <c r="U979" s="70" t="e">
        <f>+L979/#REF!*100</f>
        <v>#REF!</v>
      </c>
      <c r="V979" s="70">
        <f t="shared" si="420"/>
        <v>0</v>
      </c>
      <c r="W979" s="70">
        <f t="shared" si="421"/>
        <v>100</v>
      </c>
      <c r="X979" s="113"/>
    </row>
    <row r="980" spans="1:24" hidden="1">
      <c r="A980" s="60"/>
      <c r="B980" s="80" t="s">
        <v>86</v>
      </c>
      <c r="C980" s="73">
        <v>22153</v>
      </c>
      <c r="D980" s="71">
        <f t="shared" si="444"/>
        <v>0</v>
      </c>
      <c r="E980" s="71">
        <f t="shared" si="444"/>
        <v>0</v>
      </c>
      <c r="F980" s="71">
        <f t="shared" ref="F980" si="449">SUM(F732,F767,F803,F838)+F945+F875+F910</f>
        <v>0</v>
      </c>
      <c r="G980" s="71">
        <f t="shared" si="444"/>
        <v>0</v>
      </c>
      <c r="H980" s="71">
        <f t="shared" si="444"/>
        <v>0</v>
      </c>
      <c r="I980" s="71">
        <f t="shared" si="444"/>
        <v>0</v>
      </c>
      <c r="J980" s="71">
        <f t="shared" si="444"/>
        <v>0</v>
      </c>
      <c r="K980" s="71">
        <f t="shared" ref="K980:M980" si="450">SUM(K732,K767,K803,K838)+K945+K875+K910</f>
        <v>0</v>
      </c>
      <c r="L980" s="71">
        <f t="shared" si="444"/>
        <v>15.2</v>
      </c>
      <c r="M980" s="71">
        <f t="shared" si="450"/>
        <v>0</v>
      </c>
      <c r="N980" s="71">
        <f t="shared" si="444"/>
        <v>15.2</v>
      </c>
      <c r="O980" s="71">
        <f t="shared" si="444"/>
        <v>0</v>
      </c>
      <c r="P980" s="70">
        <f t="shared" si="409"/>
        <v>0</v>
      </c>
      <c r="Q980" s="70" t="e">
        <f t="shared" si="410"/>
        <v>#DIV/0!</v>
      </c>
      <c r="R980" s="71" t="e">
        <f>#REF!-F980</f>
        <v>#REF!</v>
      </c>
      <c r="S980" s="71" t="e">
        <f>#REF!/F980*100</f>
        <v>#REF!</v>
      </c>
      <c r="T980" s="70" t="e">
        <f>L980-#REF!</f>
        <v>#REF!</v>
      </c>
      <c r="U980" s="70" t="e">
        <f>+L980/#REF!*100</f>
        <v>#REF!</v>
      </c>
      <c r="V980" s="70">
        <f t="shared" si="420"/>
        <v>0</v>
      </c>
      <c r="W980" s="70">
        <f t="shared" si="421"/>
        <v>100</v>
      </c>
      <c r="X980" s="113"/>
    </row>
    <row r="981" spans="1:24" hidden="1">
      <c r="A981" s="60"/>
      <c r="B981" s="80" t="s">
        <v>121</v>
      </c>
      <c r="C981" s="73">
        <v>22154</v>
      </c>
      <c r="D981" s="71">
        <f t="shared" si="444"/>
        <v>78875.585999999996</v>
      </c>
      <c r="E981" s="71">
        <f t="shared" si="444"/>
        <v>1919.951</v>
      </c>
      <c r="F981" s="71">
        <f t="shared" ref="F981" si="451">SUM(F733,F768,F804,F839)+F946+F876+F911</f>
        <v>35398.800000000003</v>
      </c>
      <c r="G981" s="71">
        <f t="shared" si="444"/>
        <v>4327.2000000000007</v>
      </c>
      <c r="H981" s="71">
        <f t="shared" si="444"/>
        <v>73082.400000000009</v>
      </c>
      <c r="I981" s="71">
        <f t="shared" si="444"/>
        <v>7948</v>
      </c>
      <c r="J981" s="71">
        <f t="shared" si="444"/>
        <v>35398.800000000003</v>
      </c>
      <c r="K981" s="71">
        <f t="shared" ref="K981:M981" si="452">SUM(K733,K768,K804,K839)+K946+K876+K911</f>
        <v>4327.2000000000007</v>
      </c>
      <c r="L981" s="71">
        <f t="shared" si="444"/>
        <v>39388.600000000006</v>
      </c>
      <c r="M981" s="71">
        <f t="shared" si="452"/>
        <v>4327.2000000000007</v>
      </c>
      <c r="N981" s="71">
        <f t="shared" si="444"/>
        <v>40410.699999999997</v>
      </c>
      <c r="O981" s="71">
        <f t="shared" si="444"/>
        <v>4327.2000000000007</v>
      </c>
      <c r="P981" s="70">
        <f t="shared" si="409"/>
        <v>-43476.785999999993</v>
      </c>
      <c r="Q981" s="70">
        <f t="shared" si="410"/>
        <v>44.879286221721387</v>
      </c>
      <c r="R981" s="71" t="e">
        <f>#REF!-F981</f>
        <v>#REF!</v>
      </c>
      <c r="S981" s="71" t="e">
        <f>#REF!/F981*100</f>
        <v>#REF!</v>
      </c>
      <c r="T981" s="70" t="e">
        <f>L981-#REF!</f>
        <v>#REF!</v>
      </c>
      <c r="U981" s="70" t="e">
        <f>+L981/#REF!*100</f>
        <v>#REF!</v>
      </c>
      <c r="V981" s="70">
        <f t="shared" si="420"/>
        <v>1022.0999999999913</v>
      </c>
      <c r="W981" s="70">
        <f t="shared" si="421"/>
        <v>102.59491324901111</v>
      </c>
      <c r="X981" s="113"/>
    </row>
    <row r="982" spans="1:24" hidden="1">
      <c r="A982" s="60"/>
      <c r="B982" s="76" t="s">
        <v>88</v>
      </c>
      <c r="C982" s="73">
        <v>2217</v>
      </c>
      <c r="D982" s="71">
        <f t="shared" si="444"/>
        <v>0</v>
      </c>
      <c r="E982" s="71">
        <f t="shared" si="444"/>
        <v>44.55</v>
      </c>
      <c r="F982" s="71">
        <f t="shared" ref="F982" si="453">SUM(F734,F769,F805,F840)+F947+F877+F912</f>
        <v>0</v>
      </c>
      <c r="G982" s="71">
        <f t="shared" si="444"/>
        <v>122.9</v>
      </c>
      <c r="H982" s="71">
        <f t="shared" si="444"/>
        <v>0</v>
      </c>
      <c r="I982" s="71">
        <f t="shared" si="444"/>
        <v>122.9</v>
      </c>
      <c r="J982" s="71">
        <f t="shared" si="444"/>
        <v>0</v>
      </c>
      <c r="K982" s="71">
        <f t="shared" ref="K982:M982" si="454">SUM(K734,K769,K805,K840)+K947+K877+K912</f>
        <v>122.9</v>
      </c>
      <c r="L982" s="71">
        <f t="shared" si="444"/>
        <v>0</v>
      </c>
      <c r="M982" s="71">
        <f t="shared" si="454"/>
        <v>122.9</v>
      </c>
      <c r="N982" s="71">
        <f t="shared" si="444"/>
        <v>0</v>
      </c>
      <c r="O982" s="71">
        <f t="shared" si="444"/>
        <v>122.9</v>
      </c>
      <c r="P982" s="70">
        <f t="shared" si="409"/>
        <v>0</v>
      </c>
      <c r="Q982" s="70" t="e">
        <f t="shared" si="410"/>
        <v>#DIV/0!</v>
      </c>
      <c r="R982" s="71" t="e">
        <f>#REF!-F982</f>
        <v>#REF!</v>
      </c>
      <c r="S982" s="71" t="e">
        <f>#REF!/F982*100</f>
        <v>#REF!</v>
      </c>
      <c r="T982" s="70" t="e">
        <f>L982-#REF!</f>
        <v>#REF!</v>
      </c>
      <c r="U982" s="70" t="e">
        <f>+L982/#REF!*100</f>
        <v>#REF!</v>
      </c>
      <c r="V982" s="70">
        <f t="shared" si="420"/>
        <v>0</v>
      </c>
      <c r="W982" s="70" t="e">
        <f t="shared" si="421"/>
        <v>#DIV/0!</v>
      </c>
      <c r="X982" s="113"/>
    </row>
    <row r="983" spans="1:24" hidden="1">
      <c r="A983" s="60"/>
      <c r="B983" s="72" t="s">
        <v>89</v>
      </c>
      <c r="C983" s="73">
        <v>2218</v>
      </c>
      <c r="D983" s="71">
        <f t="shared" si="444"/>
        <v>0</v>
      </c>
      <c r="E983" s="71">
        <f t="shared" si="444"/>
        <v>0</v>
      </c>
      <c r="F983" s="71">
        <f t="shared" ref="F983" si="455">SUM(F735,F770,F806,F841)+F948+F878+F913</f>
        <v>0</v>
      </c>
      <c r="G983" s="71">
        <f t="shared" si="444"/>
        <v>0</v>
      </c>
      <c r="H983" s="71">
        <f t="shared" si="444"/>
        <v>0</v>
      </c>
      <c r="I983" s="71">
        <f t="shared" si="444"/>
        <v>0</v>
      </c>
      <c r="J983" s="71">
        <f t="shared" si="444"/>
        <v>0</v>
      </c>
      <c r="K983" s="71">
        <f t="shared" ref="K983:M983" si="456">SUM(K735,K770,K806,K841)+K948+K878+K913</f>
        <v>0</v>
      </c>
      <c r="L983" s="71">
        <f t="shared" si="444"/>
        <v>0</v>
      </c>
      <c r="M983" s="71">
        <f t="shared" si="456"/>
        <v>0</v>
      </c>
      <c r="N983" s="71">
        <f t="shared" si="444"/>
        <v>0</v>
      </c>
      <c r="O983" s="71">
        <f t="shared" si="444"/>
        <v>0</v>
      </c>
      <c r="P983" s="70">
        <f t="shared" ref="P983:P1004" si="457">F983-D983</f>
        <v>0</v>
      </c>
      <c r="Q983" s="70" t="e">
        <f t="shared" ref="Q983:Q1004" si="458">+F983/D983*100</f>
        <v>#DIV/0!</v>
      </c>
      <c r="R983" s="71" t="e">
        <f>#REF!-F983</f>
        <v>#REF!</v>
      </c>
      <c r="S983" s="71" t="e">
        <f>#REF!/F983*100</f>
        <v>#REF!</v>
      </c>
      <c r="T983" s="70" t="e">
        <f>L983-#REF!</f>
        <v>#REF!</v>
      </c>
      <c r="U983" s="70" t="e">
        <f>+L983/#REF!*100</f>
        <v>#REF!</v>
      </c>
      <c r="V983" s="70">
        <f t="shared" si="420"/>
        <v>0</v>
      </c>
      <c r="W983" s="70" t="e">
        <f t="shared" si="421"/>
        <v>#DIV/0!</v>
      </c>
      <c r="X983" s="113"/>
    </row>
    <row r="984" spans="1:24" hidden="1">
      <c r="A984" s="60"/>
      <c r="B984" s="72" t="s">
        <v>122</v>
      </c>
      <c r="C984" s="73">
        <v>2221</v>
      </c>
      <c r="D984" s="71">
        <f t="shared" si="444"/>
        <v>8861.7999999999993</v>
      </c>
      <c r="E984" s="71">
        <f t="shared" si="444"/>
        <v>149.96</v>
      </c>
      <c r="F984" s="71">
        <f t="shared" ref="F984" si="459">SUM(F736,F771,F807,F842)+F949+F879+F914</f>
        <v>3577.2</v>
      </c>
      <c r="G984" s="71">
        <f t="shared" si="444"/>
        <v>480.8</v>
      </c>
      <c r="H984" s="71">
        <f t="shared" si="444"/>
        <v>3567.2999999999997</v>
      </c>
      <c r="I984" s="71">
        <f t="shared" si="444"/>
        <v>1010.8</v>
      </c>
      <c r="J984" s="71">
        <f t="shared" si="444"/>
        <v>7550.7</v>
      </c>
      <c r="K984" s="71">
        <f t="shared" ref="K984:M984" si="460">SUM(K736,K771,K807,K842)+K949+K879+K914</f>
        <v>480.8</v>
      </c>
      <c r="L984" s="71">
        <f t="shared" si="444"/>
        <v>14886.3</v>
      </c>
      <c r="M984" s="71">
        <f t="shared" si="460"/>
        <v>480.8</v>
      </c>
      <c r="N984" s="71">
        <f t="shared" si="444"/>
        <v>17864.400000000001</v>
      </c>
      <c r="O984" s="71">
        <f t="shared" si="444"/>
        <v>480.8</v>
      </c>
      <c r="P984" s="70">
        <f t="shared" si="457"/>
        <v>-5284.5999999999995</v>
      </c>
      <c r="Q984" s="70">
        <f t="shared" si="458"/>
        <v>40.366516960436932</v>
      </c>
      <c r="R984" s="71" t="e">
        <f>#REF!-F984</f>
        <v>#REF!</v>
      </c>
      <c r="S984" s="71" t="e">
        <f>#REF!/F984*100</f>
        <v>#REF!</v>
      </c>
      <c r="T984" s="70" t="e">
        <f>L984-#REF!</f>
        <v>#REF!</v>
      </c>
      <c r="U984" s="70" t="e">
        <f>+L984/#REF!*100</f>
        <v>#REF!</v>
      </c>
      <c r="V984" s="70">
        <f t="shared" si="420"/>
        <v>2978.1000000000022</v>
      </c>
      <c r="W984" s="70">
        <f t="shared" si="421"/>
        <v>120.00564277221339</v>
      </c>
      <c r="X984" s="113"/>
    </row>
    <row r="985" spans="1:24" ht="25.5" hidden="1">
      <c r="A985" s="60"/>
      <c r="B985" s="81" t="s">
        <v>91</v>
      </c>
      <c r="C985" s="73">
        <v>2222</v>
      </c>
      <c r="D985" s="71">
        <f t="shared" si="444"/>
        <v>25568.127</v>
      </c>
      <c r="E985" s="71">
        <f t="shared" si="444"/>
        <v>1362.2149999999999</v>
      </c>
      <c r="F985" s="71">
        <f t="shared" ref="F985" si="461">SUM(F737,F772,F808,F843)+F950+F880+F915</f>
        <v>25122.3</v>
      </c>
      <c r="G985" s="71">
        <f t="shared" si="444"/>
        <v>3841.4</v>
      </c>
      <c r="H985" s="71">
        <f t="shared" si="444"/>
        <v>2677.7</v>
      </c>
      <c r="I985" s="71">
        <f t="shared" si="444"/>
        <v>3841.4</v>
      </c>
      <c r="J985" s="71">
        <f t="shared" si="444"/>
        <v>25122.3</v>
      </c>
      <c r="K985" s="71">
        <f t="shared" ref="K985:M985" si="462">SUM(K737,K772,K808,K843)+K950+K880+K915</f>
        <v>3841.4</v>
      </c>
      <c r="L985" s="71">
        <f t="shared" si="444"/>
        <v>30956.6</v>
      </c>
      <c r="M985" s="71">
        <f t="shared" si="462"/>
        <v>3841.4</v>
      </c>
      <c r="N985" s="71">
        <f t="shared" si="444"/>
        <v>33474</v>
      </c>
      <c r="O985" s="71">
        <f t="shared" si="444"/>
        <v>3841.4</v>
      </c>
      <c r="P985" s="70">
        <f t="shared" si="457"/>
        <v>-445.82700000000114</v>
      </c>
      <c r="Q985" s="70">
        <f t="shared" si="458"/>
        <v>98.256317328211011</v>
      </c>
      <c r="R985" s="71" t="e">
        <f>#REF!-F985</f>
        <v>#REF!</v>
      </c>
      <c r="S985" s="71" t="e">
        <f>#REF!/F985*100</f>
        <v>#REF!</v>
      </c>
      <c r="T985" s="70" t="e">
        <f>L985-#REF!</f>
        <v>#REF!</v>
      </c>
      <c r="U985" s="70" t="e">
        <f>+L985/#REF!*100</f>
        <v>#REF!</v>
      </c>
      <c r="V985" s="70">
        <f t="shared" si="420"/>
        <v>2517.4000000000015</v>
      </c>
      <c r="W985" s="70">
        <f t="shared" si="421"/>
        <v>108.13203000329494</v>
      </c>
      <c r="X985" s="113"/>
    </row>
    <row r="986" spans="1:24" hidden="1">
      <c r="A986" s="60"/>
      <c r="B986" s="81" t="s">
        <v>92</v>
      </c>
      <c r="C986" s="73">
        <v>2223</v>
      </c>
      <c r="D986" s="71">
        <f t="shared" si="444"/>
        <v>1209.3</v>
      </c>
      <c r="E986" s="71">
        <f t="shared" si="444"/>
        <v>385.55</v>
      </c>
      <c r="F986" s="71">
        <f t="shared" ref="F986" si="463">SUM(F738,F773,F809,F844)+F951+F881+F916</f>
        <v>559</v>
      </c>
      <c r="G986" s="71">
        <f t="shared" si="444"/>
        <v>188.6</v>
      </c>
      <c r="H986" s="71">
        <f t="shared" si="444"/>
        <v>592.4</v>
      </c>
      <c r="I986" s="71">
        <f t="shared" si="444"/>
        <v>188.6</v>
      </c>
      <c r="J986" s="71">
        <f t="shared" si="444"/>
        <v>559</v>
      </c>
      <c r="K986" s="71">
        <f t="shared" ref="K986:M986" si="464">SUM(K738,K773,K809,K844)+K951+K881+K916</f>
        <v>188.6</v>
      </c>
      <c r="L986" s="71">
        <f t="shared" si="444"/>
        <v>547.5</v>
      </c>
      <c r="M986" s="71">
        <f t="shared" si="464"/>
        <v>188.6</v>
      </c>
      <c r="N986" s="71">
        <f t="shared" si="444"/>
        <v>582.20000000000005</v>
      </c>
      <c r="O986" s="71">
        <f t="shared" si="444"/>
        <v>188.6</v>
      </c>
      <c r="P986" s="70">
        <f t="shared" si="457"/>
        <v>-650.29999999999995</v>
      </c>
      <c r="Q986" s="70">
        <f t="shared" si="458"/>
        <v>46.225088894401722</v>
      </c>
      <c r="R986" s="71" t="e">
        <f>#REF!-F986</f>
        <v>#REF!</v>
      </c>
      <c r="S986" s="71" t="e">
        <f>#REF!/F986*100</f>
        <v>#REF!</v>
      </c>
      <c r="T986" s="70" t="e">
        <f>L986-#REF!</f>
        <v>#REF!</v>
      </c>
      <c r="U986" s="70" t="e">
        <f>+L986/#REF!*100</f>
        <v>#REF!</v>
      </c>
      <c r="V986" s="70">
        <f t="shared" si="420"/>
        <v>34.700000000000045</v>
      </c>
      <c r="W986" s="70">
        <f t="shared" si="421"/>
        <v>106.337899543379</v>
      </c>
      <c r="X986" s="113"/>
    </row>
    <row r="987" spans="1:24" hidden="1">
      <c r="A987" s="60"/>
      <c r="B987" s="81" t="s">
        <v>128</v>
      </c>
      <c r="C987" s="73">
        <v>2224</v>
      </c>
      <c r="D987" s="71">
        <f t="shared" si="444"/>
        <v>120.32000000000001</v>
      </c>
      <c r="E987" s="71">
        <f t="shared" si="444"/>
        <v>0</v>
      </c>
      <c r="F987" s="71">
        <f t="shared" ref="F987" si="465">SUM(F739,F774,F810,F845)+F952+F882+F917</f>
        <v>185.5</v>
      </c>
      <c r="G987" s="71">
        <f t="shared" si="444"/>
        <v>0</v>
      </c>
      <c r="H987" s="71">
        <f t="shared" si="444"/>
        <v>185.5</v>
      </c>
      <c r="I987" s="71">
        <f t="shared" si="444"/>
        <v>31</v>
      </c>
      <c r="J987" s="71">
        <f t="shared" si="444"/>
        <v>185.5</v>
      </c>
      <c r="K987" s="71">
        <f t="shared" ref="K987:M987" si="466">SUM(K739,K774,K810,K845)+K952+K882+K917</f>
        <v>0</v>
      </c>
      <c r="L987" s="71">
        <f t="shared" si="444"/>
        <v>194.5</v>
      </c>
      <c r="M987" s="71">
        <f t="shared" si="466"/>
        <v>0</v>
      </c>
      <c r="N987" s="71">
        <f t="shared" si="444"/>
        <v>209.9</v>
      </c>
      <c r="O987" s="71">
        <f t="shared" si="444"/>
        <v>0</v>
      </c>
      <c r="P987" s="70">
        <f t="shared" si="457"/>
        <v>65.179999999999993</v>
      </c>
      <c r="Q987" s="70">
        <f t="shared" si="458"/>
        <v>154.1722074468085</v>
      </c>
      <c r="R987" s="71" t="e">
        <f>#REF!-F987</f>
        <v>#REF!</v>
      </c>
      <c r="S987" s="71" t="e">
        <f>#REF!/F987*100</f>
        <v>#REF!</v>
      </c>
      <c r="T987" s="70" t="e">
        <f>L987-#REF!</f>
        <v>#REF!</v>
      </c>
      <c r="U987" s="70" t="e">
        <f>+L987/#REF!*100</f>
        <v>#REF!</v>
      </c>
      <c r="V987" s="70">
        <f t="shared" si="420"/>
        <v>15.400000000000006</v>
      </c>
      <c r="W987" s="70">
        <f t="shared" si="421"/>
        <v>107.91773778920309</v>
      </c>
      <c r="X987" s="113"/>
    </row>
    <row r="988" spans="1:24" hidden="1">
      <c r="A988" s="60"/>
      <c r="B988" s="81" t="s">
        <v>123</v>
      </c>
      <c r="C988" s="73">
        <v>2225</v>
      </c>
      <c r="D988" s="71">
        <f t="shared" si="444"/>
        <v>996.476</v>
      </c>
      <c r="E988" s="71">
        <f t="shared" si="444"/>
        <v>0</v>
      </c>
      <c r="F988" s="71">
        <f t="shared" ref="F988" si="467">SUM(F740,F775,F811,F846)+F953+F883+F918</f>
        <v>3920.4</v>
      </c>
      <c r="G988" s="71">
        <f t="shared" si="444"/>
        <v>0</v>
      </c>
      <c r="H988" s="71">
        <f t="shared" si="444"/>
        <v>3920.4</v>
      </c>
      <c r="I988" s="71">
        <f t="shared" si="444"/>
        <v>0</v>
      </c>
      <c r="J988" s="71">
        <f t="shared" si="444"/>
        <v>3920.4</v>
      </c>
      <c r="K988" s="71">
        <f t="shared" ref="K988:M988" si="468">SUM(K740,K775,K811,K846)+K953+K883+K918</f>
        <v>0</v>
      </c>
      <c r="L988" s="71">
        <f t="shared" si="444"/>
        <v>4001.4</v>
      </c>
      <c r="M988" s="71">
        <f t="shared" si="468"/>
        <v>0</v>
      </c>
      <c r="N988" s="71">
        <f t="shared" si="444"/>
        <v>4001.4</v>
      </c>
      <c r="O988" s="71">
        <f t="shared" si="444"/>
        <v>0</v>
      </c>
      <c r="P988" s="70">
        <f t="shared" si="457"/>
        <v>2923.924</v>
      </c>
      <c r="Q988" s="70">
        <f t="shared" si="458"/>
        <v>393.42643475608043</v>
      </c>
      <c r="R988" s="71" t="e">
        <f>#REF!-F988</f>
        <v>#REF!</v>
      </c>
      <c r="S988" s="71" t="e">
        <f>#REF!/F988*100</f>
        <v>#REF!</v>
      </c>
      <c r="T988" s="70" t="e">
        <f>L988-#REF!</f>
        <v>#REF!</v>
      </c>
      <c r="U988" s="70" t="e">
        <f>+L988/#REF!*100</f>
        <v>#REF!</v>
      </c>
      <c r="V988" s="70">
        <f t="shared" si="420"/>
        <v>0</v>
      </c>
      <c r="W988" s="70">
        <f t="shared" si="421"/>
        <v>100</v>
      </c>
      <c r="X988" s="113"/>
    </row>
    <row r="989" spans="1:24" hidden="1">
      <c r="A989" s="60"/>
      <c r="B989" s="83" t="s">
        <v>95</v>
      </c>
      <c r="C989" s="78">
        <v>2231</v>
      </c>
      <c r="D989" s="102">
        <f t="shared" ref="D989:O989" si="469">D990+D991+D992+D993</f>
        <v>15207.871999999999</v>
      </c>
      <c r="E989" s="102">
        <f t="shared" si="469"/>
        <v>584.45900000000006</v>
      </c>
      <c r="F989" s="102">
        <f t="shared" ref="F989" si="470">F990+F991+F992+F993</f>
        <v>19054</v>
      </c>
      <c r="G989" s="102">
        <f t="shared" si="469"/>
        <v>1141.4000000000001</v>
      </c>
      <c r="H989" s="102">
        <f t="shared" si="469"/>
        <v>19054</v>
      </c>
      <c r="I989" s="102">
        <f t="shared" si="469"/>
        <v>1591.4</v>
      </c>
      <c r="J989" s="102">
        <f t="shared" si="469"/>
        <v>24699</v>
      </c>
      <c r="K989" s="102">
        <f t="shared" ref="K989:M989" si="471">K990+K991+K992+K993</f>
        <v>1141.4000000000001</v>
      </c>
      <c r="L989" s="102">
        <f t="shared" si="469"/>
        <v>28338</v>
      </c>
      <c r="M989" s="102">
        <f t="shared" si="471"/>
        <v>1141.4000000000001</v>
      </c>
      <c r="N989" s="102">
        <f t="shared" si="469"/>
        <v>28600</v>
      </c>
      <c r="O989" s="102">
        <f t="shared" si="469"/>
        <v>1141.4000000000001</v>
      </c>
      <c r="P989" s="70">
        <f t="shared" si="457"/>
        <v>3846.1280000000006</v>
      </c>
      <c r="Q989" s="70">
        <f t="shared" si="458"/>
        <v>125.29037593162278</v>
      </c>
      <c r="R989" s="71" t="e">
        <f>#REF!-F989</f>
        <v>#REF!</v>
      </c>
      <c r="S989" s="71" t="e">
        <f>#REF!/F989*100</f>
        <v>#REF!</v>
      </c>
      <c r="T989" s="70" t="e">
        <f>L989-#REF!</f>
        <v>#REF!</v>
      </c>
      <c r="U989" s="70" t="e">
        <f>+L989/#REF!*100</f>
        <v>#REF!</v>
      </c>
      <c r="V989" s="70">
        <f t="shared" si="420"/>
        <v>262</v>
      </c>
      <c r="W989" s="70">
        <f t="shared" si="421"/>
        <v>100.924553602936</v>
      </c>
      <c r="X989" s="113"/>
    </row>
    <row r="990" spans="1:24" hidden="1">
      <c r="A990" s="60"/>
      <c r="B990" s="81" t="s">
        <v>96</v>
      </c>
      <c r="C990" s="73">
        <v>22311100</v>
      </c>
      <c r="D990" s="71">
        <f t="shared" ref="D990:O997" si="472">SUM(D742,D777,D813,D848)+D955+D885+D920</f>
        <v>3314.3159999999998</v>
      </c>
      <c r="E990" s="71">
        <f t="shared" si="472"/>
        <v>306.56</v>
      </c>
      <c r="F990" s="71">
        <f t="shared" ref="F990" si="473">SUM(F742,F777,F813,F848)+F955+F885+F920</f>
        <v>4481.1000000000004</v>
      </c>
      <c r="G990" s="71">
        <f t="shared" si="472"/>
        <v>665.6</v>
      </c>
      <c r="H990" s="71">
        <f t="shared" si="472"/>
        <v>4481.1000000000004</v>
      </c>
      <c r="I990" s="71">
        <f t="shared" si="472"/>
        <v>665.6</v>
      </c>
      <c r="J990" s="71">
        <f t="shared" si="472"/>
        <v>4749</v>
      </c>
      <c r="K990" s="71">
        <f t="shared" ref="K990:M990" si="474">SUM(K742,K777,K813,K848)+K955+K885+K920</f>
        <v>665.6</v>
      </c>
      <c r="L990" s="71">
        <f t="shared" si="472"/>
        <v>5050</v>
      </c>
      <c r="M990" s="71">
        <f t="shared" si="474"/>
        <v>665.6</v>
      </c>
      <c r="N990" s="71">
        <f t="shared" si="472"/>
        <v>5280</v>
      </c>
      <c r="O990" s="71">
        <f t="shared" si="472"/>
        <v>665.6</v>
      </c>
      <c r="P990" s="70">
        <f t="shared" si="457"/>
        <v>1166.7840000000006</v>
      </c>
      <c r="Q990" s="70">
        <f t="shared" si="458"/>
        <v>135.2043679600859</v>
      </c>
      <c r="R990" s="71" t="e">
        <f>#REF!-F990</f>
        <v>#REF!</v>
      </c>
      <c r="S990" s="71" t="e">
        <f>#REF!/F990*100</f>
        <v>#REF!</v>
      </c>
      <c r="T990" s="70" t="e">
        <f>L990-#REF!</f>
        <v>#REF!</v>
      </c>
      <c r="U990" s="70" t="e">
        <f>+L990/#REF!*100</f>
        <v>#REF!</v>
      </c>
      <c r="V990" s="70">
        <f t="shared" si="420"/>
        <v>230</v>
      </c>
      <c r="W990" s="70">
        <f t="shared" si="421"/>
        <v>104.55445544554456</v>
      </c>
      <c r="X990" s="113"/>
    </row>
    <row r="991" spans="1:24" hidden="1">
      <c r="A991" s="60"/>
      <c r="B991" s="81" t="s">
        <v>97</v>
      </c>
      <c r="C991" s="73">
        <v>22311200</v>
      </c>
      <c r="D991" s="71">
        <f t="shared" si="472"/>
        <v>11893.556</v>
      </c>
      <c r="E991" s="71">
        <f t="shared" si="472"/>
        <v>277.899</v>
      </c>
      <c r="F991" s="71">
        <f t="shared" ref="F991" si="475">SUM(F743,F778,F814,F849)+F956+F886+F921</f>
        <v>14572.9</v>
      </c>
      <c r="G991" s="71">
        <f t="shared" si="472"/>
        <v>475.8</v>
      </c>
      <c r="H991" s="71">
        <f t="shared" si="472"/>
        <v>14572.9</v>
      </c>
      <c r="I991" s="71">
        <f t="shared" si="472"/>
        <v>925.8</v>
      </c>
      <c r="J991" s="71">
        <f t="shared" si="472"/>
        <v>19950</v>
      </c>
      <c r="K991" s="71">
        <f t="shared" ref="K991:M991" si="476">SUM(K743,K778,K814,K849)+K956+K886+K921</f>
        <v>475.8</v>
      </c>
      <c r="L991" s="71">
        <f t="shared" si="472"/>
        <v>23288</v>
      </c>
      <c r="M991" s="71">
        <f t="shared" si="476"/>
        <v>475.8</v>
      </c>
      <c r="N991" s="71">
        <f t="shared" si="472"/>
        <v>23320</v>
      </c>
      <c r="O991" s="71">
        <f t="shared" si="472"/>
        <v>475.8</v>
      </c>
      <c r="P991" s="70">
        <f t="shared" si="457"/>
        <v>2679.3439999999991</v>
      </c>
      <c r="Q991" s="70">
        <f t="shared" si="458"/>
        <v>122.52769482903179</v>
      </c>
      <c r="R991" s="71" t="e">
        <f>#REF!-F991</f>
        <v>#REF!</v>
      </c>
      <c r="S991" s="71" t="e">
        <f>#REF!/F991*100</f>
        <v>#REF!</v>
      </c>
      <c r="T991" s="70" t="e">
        <f>L991-#REF!</f>
        <v>#REF!</v>
      </c>
      <c r="U991" s="70" t="e">
        <f>+L991/#REF!*100</f>
        <v>#REF!</v>
      </c>
      <c r="V991" s="70">
        <f t="shared" si="420"/>
        <v>32</v>
      </c>
      <c r="W991" s="70">
        <f t="shared" si="421"/>
        <v>100.13740982480248</v>
      </c>
      <c r="X991" s="113"/>
    </row>
    <row r="992" spans="1:24" ht="25.5" hidden="1">
      <c r="A992" s="60"/>
      <c r="B992" s="81" t="s">
        <v>98</v>
      </c>
      <c r="C992" s="73">
        <v>22311300</v>
      </c>
      <c r="D992" s="71">
        <f t="shared" si="472"/>
        <v>0</v>
      </c>
      <c r="E992" s="71">
        <f t="shared" si="472"/>
        <v>0</v>
      </c>
      <c r="F992" s="71">
        <f t="shared" ref="F992" si="477">SUM(F744,F779,F815,F850)+F957+F887+F922</f>
        <v>0</v>
      </c>
      <c r="G992" s="71">
        <f t="shared" si="472"/>
        <v>0</v>
      </c>
      <c r="H992" s="71">
        <f t="shared" si="472"/>
        <v>0</v>
      </c>
      <c r="I992" s="71">
        <f t="shared" si="472"/>
        <v>0</v>
      </c>
      <c r="J992" s="71">
        <f t="shared" si="472"/>
        <v>0</v>
      </c>
      <c r="K992" s="71">
        <f t="shared" ref="K992:M992" si="478">SUM(K744,K779,K815,K850)+K957+K887+K922</f>
        <v>0</v>
      </c>
      <c r="L992" s="71">
        <f t="shared" si="472"/>
        <v>0</v>
      </c>
      <c r="M992" s="71">
        <f t="shared" si="478"/>
        <v>0</v>
      </c>
      <c r="N992" s="71">
        <f t="shared" si="472"/>
        <v>0</v>
      </c>
      <c r="O992" s="71">
        <f t="shared" si="472"/>
        <v>0</v>
      </c>
      <c r="P992" s="70">
        <f t="shared" si="457"/>
        <v>0</v>
      </c>
      <c r="Q992" s="70" t="e">
        <f t="shared" si="458"/>
        <v>#DIV/0!</v>
      </c>
      <c r="R992" s="71" t="e">
        <f>#REF!-F992</f>
        <v>#REF!</v>
      </c>
      <c r="S992" s="71" t="e">
        <f>#REF!/F992*100</f>
        <v>#REF!</v>
      </c>
      <c r="T992" s="70" t="e">
        <f>L992-#REF!</f>
        <v>#REF!</v>
      </c>
      <c r="U992" s="70" t="e">
        <f>+L992/#REF!*100</f>
        <v>#REF!</v>
      </c>
      <c r="V992" s="70">
        <f t="shared" si="420"/>
        <v>0</v>
      </c>
      <c r="W992" s="70" t="e">
        <f t="shared" si="421"/>
        <v>#DIV/0!</v>
      </c>
      <c r="X992" s="113"/>
    </row>
    <row r="993" spans="1:24" hidden="1">
      <c r="A993" s="60"/>
      <c r="B993" s="81" t="s">
        <v>99</v>
      </c>
      <c r="C993" s="73">
        <v>22311400</v>
      </c>
      <c r="D993" s="71">
        <f t="shared" si="472"/>
        <v>0</v>
      </c>
      <c r="E993" s="71">
        <f t="shared" si="472"/>
        <v>0</v>
      </c>
      <c r="F993" s="71">
        <f t="shared" ref="F993" si="479">SUM(F745,F780,F816,F851)+F958+F888+F923</f>
        <v>0</v>
      </c>
      <c r="G993" s="71">
        <f t="shared" si="472"/>
        <v>0</v>
      </c>
      <c r="H993" s="71">
        <f t="shared" si="472"/>
        <v>0</v>
      </c>
      <c r="I993" s="71">
        <f t="shared" si="472"/>
        <v>0</v>
      </c>
      <c r="J993" s="71">
        <f t="shared" si="472"/>
        <v>0</v>
      </c>
      <c r="K993" s="71">
        <f t="shared" ref="K993:M993" si="480">SUM(K745,K780,K816,K851)+K958+K888+K923</f>
        <v>0</v>
      </c>
      <c r="L993" s="71">
        <f t="shared" si="472"/>
        <v>0</v>
      </c>
      <c r="M993" s="71">
        <f t="shared" si="480"/>
        <v>0</v>
      </c>
      <c r="N993" s="71">
        <f t="shared" si="472"/>
        <v>0</v>
      </c>
      <c r="O993" s="71">
        <f t="shared" si="472"/>
        <v>0</v>
      </c>
      <c r="P993" s="70">
        <f t="shared" si="457"/>
        <v>0</v>
      </c>
      <c r="Q993" s="70" t="e">
        <f t="shared" si="458"/>
        <v>#DIV/0!</v>
      </c>
      <c r="R993" s="71" t="e">
        <f>#REF!-F993</f>
        <v>#REF!</v>
      </c>
      <c r="S993" s="71" t="e">
        <f>#REF!/F993*100</f>
        <v>#REF!</v>
      </c>
      <c r="T993" s="70" t="e">
        <f>L993-#REF!</f>
        <v>#REF!</v>
      </c>
      <c r="U993" s="70" t="e">
        <f>+L993/#REF!*100</f>
        <v>#REF!</v>
      </c>
      <c r="V993" s="70">
        <f t="shared" si="420"/>
        <v>0</v>
      </c>
      <c r="W993" s="70" t="e">
        <f t="shared" si="421"/>
        <v>#DIV/0!</v>
      </c>
      <c r="X993" s="113"/>
    </row>
    <row r="994" spans="1:24" hidden="1">
      <c r="A994" s="60"/>
      <c r="B994" s="81" t="s">
        <v>100</v>
      </c>
      <c r="C994" s="73">
        <v>2235</v>
      </c>
      <c r="D994" s="71">
        <f t="shared" si="472"/>
        <v>0</v>
      </c>
      <c r="E994" s="71">
        <f t="shared" si="472"/>
        <v>0</v>
      </c>
      <c r="F994" s="71">
        <f t="shared" ref="F994" si="481">SUM(F746,F781,F817,F852)+F959+F889+F924</f>
        <v>0</v>
      </c>
      <c r="G994" s="71">
        <f t="shared" si="472"/>
        <v>0</v>
      </c>
      <c r="H994" s="71">
        <f t="shared" si="472"/>
        <v>0</v>
      </c>
      <c r="I994" s="71">
        <f t="shared" si="472"/>
        <v>0</v>
      </c>
      <c r="J994" s="71">
        <f t="shared" si="472"/>
        <v>0</v>
      </c>
      <c r="K994" s="71">
        <f t="shared" ref="K994:M994" si="482">SUM(K746,K781,K817,K852)+K959+K889+K924</f>
        <v>0</v>
      </c>
      <c r="L994" s="71">
        <f t="shared" si="472"/>
        <v>0</v>
      </c>
      <c r="M994" s="71">
        <f t="shared" si="482"/>
        <v>0</v>
      </c>
      <c r="N994" s="71">
        <f t="shared" si="472"/>
        <v>0</v>
      </c>
      <c r="O994" s="71">
        <f t="shared" si="472"/>
        <v>0</v>
      </c>
      <c r="P994" s="70">
        <f t="shared" si="457"/>
        <v>0</v>
      </c>
      <c r="Q994" s="70" t="e">
        <f t="shared" si="458"/>
        <v>#DIV/0!</v>
      </c>
      <c r="R994" s="71" t="e">
        <f>#REF!-F994</f>
        <v>#REF!</v>
      </c>
      <c r="S994" s="71" t="e">
        <f>#REF!/F994*100</f>
        <v>#REF!</v>
      </c>
      <c r="T994" s="70" t="e">
        <f>L994-#REF!</f>
        <v>#REF!</v>
      </c>
      <c r="U994" s="70" t="e">
        <f>+L994/#REF!*100</f>
        <v>#REF!</v>
      </c>
      <c r="V994" s="70">
        <f t="shared" si="420"/>
        <v>0</v>
      </c>
      <c r="W994" s="70" t="e">
        <f t="shared" si="421"/>
        <v>#DIV/0!</v>
      </c>
      <c r="X994" s="113"/>
    </row>
    <row r="995" spans="1:24" hidden="1">
      <c r="A995" s="60"/>
      <c r="B995" s="72" t="s">
        <v>101</v>
      </c>
      <c r="C995" s="73">
        <v>2511</v>
      </c>
      <c r="D995" s="71">
        <f t="shared" si="472"/>
        <v>256870.60200000001</v>
      </c>
      <c r="E995" s="71">
        <f t="shared" si="472"/>
        <v>0</v>
      </c>
      <c r="F995" s="71">
        <f t="shared" ref="F995" si="483">SUM(F747,F782,F818,F853)+F960+F890+F925</f>
        <v>29817.3</v>
      </c>
      <c r="G995" s="71">
        <f t="shared" si="472"/>
        <v>0</v>
      </c>
      <c r="H995" s="71">
        <f t="shared" si="472"/>
        <v>265601.29600000003</v>
      </c>
      <c r="I995" s="71">
        <f t="shared" si="472"/>
        <v>0</v>
      </c>
      <c r="J995" s="71">
        <f t="shared" si="472"/>
        <v>0</v>
      </c>
      <c r="K995" s="71">
        <f t="shared" ref="K995:M995" si="484">SUM(K747,K782,K818,K853)+K960+K890+K925</f>
        <v>0</v>
      </c>
      <c r="L995" s="71">
        <f t="shared" si="472"/>
        <v>0</v>
      </c>
      <c r="M995" s="71">
        <f t="shared" si="484"/>
        <v>0</v>
      </c>
      <c r="N995" s="71">
        <f t="shared" si="472"/>
        <v>0</v>
      </c>
      <c r="O995" s="71">
        <f t="shared" si="472"/>
        <v>0</v>
      </c>
      <c r="P995" s="70">
        <f t="shared" si="457"/>
        <v>-227053.30200000003</v>
      </c>
      <c r="Q995" s="70">
        <f t="shared" si="458"/>
        <v>11.607906770117664</v>
      </c>
      <c r="R995" s="71" t="e">
        <f>#REF!-F995</f>
        <v>#REF!</v>
      </c>
      <c r="S995" s="71" t="e">
        <f>#REF!/F995*100</f>
        <v>#REF!</v>
      </c>
      <c r="T995" s="70" t="e">
        <f>L995-#REF!</f>
        <v>#REF!</v>
      </c>
      <c r="U995" s="70" t="e">
        <f>+L995/#REF!*100</f>
        <v>#REF!</v>
      </c>
      <c r="V995" s="70">
        <f t="shared" si="420"/>
        <v>0</v>
      </c>
      <c r="W995" s="70" t="e">
        <f t="shared" si="421"/>
        <v>#DIV/0!</v>
      </c>
      <c r="X995" s="113"/>
    </row>
    <row r="996" spans="1:24" hidden="1">
      <c r="A996" s="60"/>
      <c r="B996" s="72" t="s">
        <v>102</v>
      </c>
      <c r="C996" s="73">
        <v>2512</v>
      </c>
      <c r="D996" s="71">
        <f t="shared" si="472"/>
        <v>0</v>
      </c>
      <c r="E996" s="71">
        <f t="shared" si="472"/>
        <v>0</v>
      </c>
      <c r="F996" s="71">
        <f t="shared" ref="F996" si="485">SUM(F748,F783,F819,F854)+F961+F891+F926</f>
        <v>0</v>
      </c>
      <c r="G996" s="71">
        <f t="shared" si="472"/>
        <v>0</v>
      </c>
      <c r="H996" s="71">
        <f t="shared" si="472"/>
        <v>0</v>
      </c>
      <c r="I996" s="71">
        <f t="shared" si="472"/>
        <v>0</v>
      </c>
      <c r="J996" s="71">
        <f t="shared" si="472"/>
        <v>0</v>
      </c>
      <c r="K996" s="71">
        <f t="shared" ref="K996:M996" si="486">SUM(K748,K783,K819,K854)+K961+K891+K926</f>
        <v>0</v>
      </c>
      <c r="L996" s="71">
        <f t="shared" si="472"/>
        <v>0</v>
      </c>
      <c r="M996" s="71">
        <f t="shared" si="486"/>
        <v>0</v>
      </c>
      <c r="N996" s="71">
        <f t="shared" si="472"/>
        <v>0</v>
      </c>
      <c r="O996" s="71">
        <f t="shared" si="472"/>
        <v>0</v>
      </c>
      <c r="P996" s="70">
        <f t="shared" si="457"/>
        <v>0</v>
      </c>
      <c r="Q996" s="70" t="e">
        <f t="shared" si="458"/>
        <v>#DIV/0!</v>
      </c>
      <c r="R996" s="71" t="e">
        <f>#REF!-F996</f>
        <v>#REF!</v>
      </c>
      <c r="S996" s="71" t="e">
        <f>#REF!/F996*100</f>
        <v>#REF!</v>
      </c>
      <c r="T996" s="70" t="e">
        <f>L996-#REF!</f>
        <v>#REF!</v>
      </c>
      <c r="U996" s="70" t="e">
        <f>+L996/#REF!*100</f>
        <v>#REF!</v>
      </c>
      <c r="V996" s="70">
        <f t="shared" si="420"/>
        <v>0</v>
      </c>
      <c r="W996" s="70" t="e">
        <f t="shared" si="421"/>
        <v>#DIV/0!</v>
      </c>
      <c r="X996" s="113"/>
    </row>
    <row r="997" spans="1:24" hidden="1">
      <c r="A997" s="60"/>
      <c r="B997" s="72" t="s">
        <v>129</v>
      </c>
      <c r="C997" s="73">
        <v>2521</v>
      </c>
      <c r="D997" s="71">
        <f t="shared" si="472"/>
        <v>0</v>
      </c>
      <c r="E997" s="71">
        <f t="shared" si="472"/>
        <v>0</v>
      </c>
      <c r="F997" s="71">
        <f t="shared" ref="F997" si="487">SUM(F749,F784,F820,F855)+F962+F892+F927</f>
        <v>0</v>
      </c>
      <c r="G997" s="71">
        <f t="shared" si="472"/>
        <v>432.4</v>
      </c>
      <c r="H997" s="71">
        <f t="shared" si="472"/>
        <v>0</v>
      </c>
      <c r="I997" s="71">
        <f t="shared" si="472"/>
        <v>432.4</v>
      </c>
      <c r="J997" s="71">
        <f t="shared" si="472"/>
        <v>0</v>
      </c>
      <c r="K997" s="71">
        <f t="shared" ref="K997:M997" si="488">SUM(K749,K784,K820,K855)+K962+K892+K927</f>
        <v>432.4</v>
      </c>
      <c r="L997" s="71">
        <f t="shared" si="472"/>
        <v>0</v>
      </c>
      <c r="M997" s="71">
        <f t="shared" si="488"/>
        <v>432.4</v>
      </c>
      <c r="N997" s="71">
        <f t="shared" si="472"/>
        <v>0</v>
      </c>
      <c r="O997" s="71">
        <f t="shared" si="472"/>
        <v>432.4</v>
      </c>
      <c r="P997" s="70">
        <f t="shared" si="457"/>
        <v>0</v>
      </c>
      <c r="Q997" s="70" t="e">
        <f t="shared" si="458"/>
        <v>#DIV/0!</v>
      </c>
      <c r="R997" s="71" t="e">
        <f>#REF!-F997</f>
        <v>#REF!</v>
      </c>
      <c r="S997" s="71" t="e">
        <f>#REF!/F997*100</f>
        <v>#REF!</v>
      </c>
      <c r="T997" s="70" t="e">
        <f>L997-#REF!</f>
        <v>#REF!</v>
      </c>
      <c r="U997" s="70" t="e">
        <f>+L997/#REF!*100</f>
        <v>#REF!</v>
      </c>
      <c r="V997" s="70">
        <f t="shared" si="420"/>
        <v>0</v>
      </c>
      <c r="W997" s="70" t="e">
        <f t="shared" si="421"/>
        <v>#DIV/0!</v>
      </c>
      <c r="X997" s="113"/>
    </row>
    <row r="998" spans="1:24" hidden="1">
      <c r="A998" s="60"/>
      <c r="B998" s="72" t="s">
        <v>156</v>
      </c>
      <c r="C998" s="73">
        <v>2822</v>
      </c>
      <c r="D998" s="71">
        <f t="shared" ref="D998:O998" si="489">+D856</f>
        <v>0</v>
      </c>
      <c r="E998" s="71">
        <f t="shared" si="489"/>
        <v>0</v>
      </c>
      <c r="F998" s="71">
        <f t="shared" ref="F998" si="490">+F856</f>
        <v>0</v>
      </c>
      <c r="G998" s="71">
        <f t="shared" si="489"/>
        <v>0</v>
      </c>
      <c r="H998" s="71">
        <f t="shared" si="489"/>
        <v>0</v>
      </c>
      <c r="I998" s="71">
        <f t="shared" si="489"/>
        <v>0</v>
      </c>
      <c r="J998" s="71">
        <f t="shared" si="489"/>
        <v>0</v>
      </c>
      <c r="K998" s="71">
        <f t="shared" ref="K998:M998" si="491">+K856</f>
        <v>0</v>
      </c>
      <c r="L998" s="71">
        <f t="shared" si="489"/>
        <v>0</v>
      </c>
      <c r="M998" s="71">
        <f t="shared" si="491"/>
        <v>0</v>
      </c>
      <c r="N998" s="71">
        <f t="shared" si="489"/>
        <v>0</v>
      </c>
      <c r="O998" s="71">
        <f t="shared" si="489"/>
        <v>0</v>
      </c>
      <c r="P998" s="70">
        <f t="shared" si="457"/>
        <v>0</v>
      </c>
      <c r="Q998" s="70" t="e">
        <f t="shared" si="458"/>
        <v>#DIV/0!</v>
      </c>
      <c r="R998" s="71" t="e">
        <f>#REF!-F998</f>
        <v>#REF!</v>
      </c>
      <c r="S998" s="71" t="e">
        <f>#REF!/F998*100</f>
        <v>#REF!</v>
      </c>
      <c r="T998" s="70" t="e">
        <f>L998-#REF!</f>
        <v>#REF!</v>
      </c>
      <c r="U998" s="70" t="e">
        <f>+L998/#REF!*100</f>
        <v>#REF!</v>
      </c>
      <c r="V998" s="70">
        <f t="shared" si="420"/>
        <v>0</v>
      </c>
      <c r="W998" s="70" t="e">
        <f t="shared" si="421"/>
        <v>#DIV/0!</v>
      </c>
      <c r="X998" s="113"/>
    </row>
    <row r="999" spans="1:24" hidden="1">
      <c r="A999" s="60"/>
      <c r="B999" s="87" t="s">
        <v>107</v>
      </c>
      <c r="C999" s="73">
        <v>2823</v>
      </c>
      <c r="D999" s="71">
        <f t="shared" ref="D999:O999" si="492">SUM(D750,D785,D821,D857)+D963+D893+D928</f>
        <v>449.63299999999998</v>
      </c>
      <c r="E999" s="71">
        <f t="shared" si="492"/>
        <v>267.12200000000001</v>
      </c>
      <c r="F999" s="71">
        <f t="shared" ref="F999" si="493">SUM(F750,F785,F821,F857)+F963+F893+F928</f>
        <v>100</v>
      </c>
      <c r="G999" s="71">
        <f t="shared" si="492"/>
        <v>0</v>
      </c>
      <c r="H999" s="71">
        <f t="shared" si="492"/>
        <v>100</v>
      </c>
      <c r="I999" s="71">
        <f t="shared" si="492"/>
        <v>0</v>
      </c>
      <c r="J999" s="71">
        <f t="shared" si="492"/>
        <v>100</v>
      </c>
      <c r="K999" s="71">
        <f t="shared" ref="K999:M999" si="494">SUM(K750,K785,K821,K857)+K963+K893+K928</f>
        <v>0</v>
      </c>
      <c r="L999" s="71">
        <f t="shared" si="492"/>
        <v>100</v>
      </c>
      <c r="M999" s="71">
        <f t="shared" si="494"/>
        <v>0</v>
      </c>
      <c r="N999" s="71">
        <f t="shared" si="492"/>
        <v>100</v>
      </c>
      <c r="O999" s="71">
        <f t="shared" si="492"/>
        <v>0</v>
      </c>
      <c r="P999" s="70">
        <f t="shared" si="457"/>
        <v>-349.63299999999998</v>
      </c>
      <c r="Q999" s="70">
        <f t="shared" si="458"/>
        <v>22.240360471762529</v>
      </c>
      <c r="R999" s="71" t="e">
        <f>#REF!-F999</f>
        <v>#REF!</v>
      </c>
      <c r="S999" s="71" t="e">
        <f>#REF!/F999*100</f>
        <v>#REF!</v>
      </c>
      <c r="T999" s="70" t="e">
        <f>L999-#REF!</f>
        <v>#REF!</v>
      </c>
      <c r="U999" s="70" t="e">
        <f>+L999/#REF!*100</f>
        <v>#REF!</v>
      </c>
      <c r="V999" s="70">
        <f t="shared" si="420"/>
        <v>0</v>
      </c>
      <c r="W999" s="70">
        <f t="shared" si="421"/>
        <v>100</v>
      </c>
      <c r="X999" s="113"/>
    </row>
    <row r="1000" spans="1:24" hidden="1">
      <c r="A1000" s="60"/>
      <c r="B1000" s="88" t="s">
        <v>109</v>
      </c>
      <c r="C1000" s="73"/>
      <c r="D1000" s="98">
        <f t="shared" ref="D1000:O1000" si="495">SUM(D1001:D1004)</f>
        <v>86844.49</v>
      </c>
      <c r="E1000" s="98">
        <f t="shared" si="495"/>
        <v>20178.986000000001</v>
      </c>
      <c r="F1000" s="98">
        <f t="shared" ref="F1000" si="496">SUM(F1001:F1004)</f>
        <v>104166.2</v>
      </c>
      <c r="G1000" s="98">
        <f t="shared" si="495"/>
        <v>3271.7</v>
      </c>
      <c r="H1000" s="98">
        <f t="shared" si="495"/>
        <v>211019.7</v>
      </c>
      <c r="I1000" s="98">
        <f t="shared" si="495"/>
        <v>3371.7</v>
      </c>
      <c r="J1000" s="98">
        <f t="shared" si="495"/>
        <v>130103.7</v>
      </c>
      <c r="K1000" s="98">
        <f t="shared" ref="K1000:M1000" si="497">SUM(K1001:K1004)</f>
        <v>3271.7</v>
      </c>
      <c r="L1000" s="98">
        <f t="shared" si="495"/>
        <v>150100</v>
      </c>
      <c r="M1000" s="98">
        <f t="shared" si="497"/>
        <v>3271.7</v>
      </c>
      <c r="N1000" s="98">
        <f t="shared" si="495"/>
        <v>160620</v>
      </c>
      <c r="O1000" s="98">
        <f t="shared" si="495"/>
        <v>3271.7</v>
      </c>
      <c r="P1000" s="70">
        <f t="shared" si="457"/>
        <v>17321.709999999992</v>
      </c>
      <c r="Q1000" s="70">
        <f t="shared" si="458"/>
        <v>119.9456637951354</v>
      </c>
      <c r="R1000" s="71" t="e">
        <f>#REF!-F1000</f>
        <v>#REF!</v>
      </c>
      <c r="S1000" s="71" t="e">
        <f>#REF!/F1000*100</f>
        <v>#REF!</v>
      </c>
      <c r="T1000" s="70" t="e">
        <f>L1000-#REF!</f>
        <v>#REF!</v>
      </c>
      <c r="U1000" s="70" t="e">
        <f>+L1000/#REF!*100</f>
        <v>#REF!</v>
      </c>
      <c r="V1000" s="70">
        <f t="shared" si="420"/>
        <v>10520</v>
      </c>
      <c r="W1000" s="70">
        <f t="shared" si="421"/>
        <v>107.00866089273818</v>
      </c>
      <c r="X1000" s="113"/>
    </row>
    <row r="1001" spans="1:24" hidden="1">
      <c r="A1001" s="60"/>
      <c r="B1001" s="72" t="s">
        <v>110</v>
      </c>
      <c r="C1001" s="73">
        <v>3111</v>
      </c>
      <c r="D1001" s="71">
        <f t="shared" ref="D1001:O1002" si="498">SUM(D752,D787,D823,D859)+D965+D895+D930</f>
        <v>41579.469000000005</v>
      </c>
      <c r="E1001" s="71">
        <f t="shared" si="498"/>
        <v>12127.009</v>
      </c>
      <c r="F1001" s="71">
        <f t="shared" ref="F1001" si="499">SUM(F752,F787,F823,F859)+F965+F895+F930</f>
        <v>48262</v>
      </c>
      <c r="G1001" s="71">
        <f t="shared" si="498"/>
        <v>355.2</v>
      </c>
      <c r="H1001" s="71">
        <f t="shared" si="498"/>
        <v>46710.400000000001</v>
      </c>
      <c r="I1001" s="71">
        <f t="shared" si="498"/>
        <v>355.2</v>
      </c>
      <c r="J1001" s="71">
        <f t="shared" si="498"/>
        <v>59462</v>
      </c>
      <c r="K1001" s="71">
        <f t="shared" ref="K1001:M1001" si="500">SUM(K752,K787,K823,K859)+K965+K895+K930</f>
        <v>355.2</v>
      </c>
      <c r="L1001" s="71">
        <f t="shared" si="498"/>
        <v>50200</v>
      </c>
      <c r="M1001" s="71">
        <f t="shared" si="500"/>
        <v>355.2</v>
      </c>
      <c r="N1001" s="71">
        <f t="shared" si="498"/>
        <v>56440</v>
      </c>
      <c r="O1001" s="71">
        <f t="shared" si="498"/>
        <v>355.2</v>
      </c>
      <c r="P1001" s="70">
        <f t="shared" si="457"/>
        <v>6682.5309999999954</v>
      </c>
      <c r="Q1001" s="70">
        <f t="shared" si="458"/>
        <v>116.07170837126371</v>
      </c>
      <c r="R1001" s="71" t="e">
        <f>#REF!-F1001</f>
        <v>#REF!</v>
      </c>
      <c r="S1001" s="71" t="e">
        <f>#REF!/F1001*100</f>
        <v>#REF!</v>
      </c>
      <c r="T1001" s="70" t="e">
        <f>L1001-#REF!</f>
        <v>#REF!</v>
      </c>
      <c r="U1001" s="70" t="e">
        <f>+L1001/#REF!*100</f>
        <v>#REF!</v>
      </c>
      <c r="V1001" s="70">
        <f t="shared" si="420"/>
        <v>6240</v>
      </c>
      <c r="W1001" s="70">
        <f t="shared" si="421"/>
        <v>112.43027888446215</v>
      </c>
      <c r="X1001" s="113"/>
    </row>
    <row r="1002" spans="1:24" hidden="1">
      <c r="A1002" s="60"/>
      <c r="B1002" s="72" t="s">
        <v>111</v>
      </c>
      <c r="C1002" s="73">
        <v>3112</v>
      </c>
      <c r="D1002" s="71">
        <f t="shared" si="498"/>
        <v>21088.508999999998</v>
      </c>
      <c r="E1002" s="71">
        <f t="shared" si="498"/>
        <v>8051.9769999999999</v>
      </c>
      <c r="F1002" s="71">
        <f t="shared" ref="F1002" si="501">SUM(F753,F788,F824,F860)+F966+F896+F931</f>
        <v>20983</v>
      </c>
      <c r="G1002" s="71">
        <f t="shared" si="498"/>
        <v>2916.5</v>
      </c>
      <c r="H1002" s="71">
        <f t="shared" si="498"/>
        <v>21150.5</v>
      </c>
      <c r="I1002" s="71">
        <f t="shared" si="498"/>
        <v>3016.5</v>
      </c>
      <c r="J1002" s="71">
        <f t="shared" si="498"/>
        <v>29503</v>
      </c>
      <c r="K1002" s="71">
        <f t="shared" ref="K1002:M1002" si="502">SUM(K753,K788,K824,K860)+K966+K896+K931</f>
        <v>2916.5</v>
      </c>
      <c r="L1002" s="71">
        <f t="shared" si="498"/>
        <v>33100</v>
      </c>
      <c r="M1002" s="71">
        <f t="shared" si="502"/>
        <v>2916.5</v>
      </c>
      <c r="N1002" s="71">
        <f t="shared" si="498"/>
        <v>38470</v>
      </c>
      <c r="O1002" s="71">
        <f t="shared" si="498"/>
        <v>2916.5</v>
      </c>
      <c r="P1002" s="70">
        <f t="shared" si="457"/>
        <v>-105.5089999999982</v>
      </c>
      <c r="Q1002" s="70">
        <f t="shared" si="458"/>
        <v>99.499684875777618</v>
      </c>
      <c r="R1002" s="71" t="e">
        <f>#REF!-F1002</f>
        <v>#REF!</v>
      </c>
      <c r="S1002" s="71" t="e">
        <f>#REF!/F1002*100</f>
        <v>#REF!</v>
      </c>
      <c r="T1002" s="70" t="e">
        <f>L1002-#REF!</f>
        <v>#REF!</v>
      </c>
      <c r="U1002" s="70" t="e">
        <f>+L1002/#REF!*100</f>
        <v>#REF!</v>
      </c>
      <c r="V1002" s="70">
        <f t="shared" si="420"/>
        <v>5370</v>
      </c>
      <c r="W1002" s="70">
        <f t="shared" si="421"/>
        <v>116.22356495468279</v>
      </c>
      <c r="X1002" s="113"/>
    </row>
    <row r="1003" spans="1:24" hidden="1">
      <c r="A1003" s="60"/>
      <c r="B1003" s="72" t="s">
        <v>112</v>
      </c>
      <c r="C1003" s="73">
        <v>3113</v>
      </c>
      <c r="D1003" s="71">
        <f t="shared" ref="D1003:O1003" si="503">SUM(D754,D789,D825)+D967+D932</f>
        <v>7933.94</v>
      </c>
      <c r="E1003" s="71">
        <f t="shared" si="503"/>
        <v>0</v>
      </c>
      <c r="F1003" s="71">
        <f t="shared" ref="F1003" si="504">SUM(F754,F789,F825)+F967+F932</f>
        <v>4996.5</v>
      </c>
      <c r="G1003" s="71">
        <f t="shared" si="503"/>
        <v>0</v>
      </c>
      <c r="H1003" s="71">
        <f t="shared" si="503"/>
        <v>6481.1</v>
      </c>
      <c r="I1003" s="71">
        <f t="shared" si="503"/>
        <v>0</v>
      </c>
      <c r="J1003" s="71">
        <f t="shared" si="503"/>
        <v>11214</v>
      </c>
      <c r="K1003" s="71">
        <f t="shared" ref="K1003:M1003" si="505">SUM(K754,K789,K825)+K967+K932</f>
        <v>0</v>
      </c>
      <c r="L1003" s="71">
        <f t="shared" si="503"/>
        <v>10000</v>
      </c>
      <c r="M1003" s="71">
        <f t="shared" si="505"/>
        <v>0</v>
      </c>
      <c r="N1003" s="71">
        <f t="shared" si="503"/>
        <v>4480</v>
      </c>
      <c r="O1003" s="71">
        <f t="shared" si="503"/>
        <v>0</v>
      </c>
      <c r="P1003" s="70">
        <f t="shared" si="457"/>
        <v>-2937.4399999999996</v>
      </c>
      <c r="Q1003" s="70">
        <f t="shared" si="458"/>
        <v>62.976276604058015</v>
      </c>
      <c r="R1003" s="71" t="e">
        <f>#REF!-F1003</f>
        <v>#REF!</v>
      </c>
      <c r="S1003" s="71" t="e">
        <f>#REF!/F1003*100</f>
        <v>#REF!</v>
      </c>
      <c r="T1003" s="70" t="e">
        <f>L1003-#REF!</f>
        <v>#REF!</v>
      </c>
      <c r="U1003" s="70" t="e">
        <f>+L1003/#REF!*100</f>
        <v>#REF!</v>
      </c>
      <c r="V1003" s="70">
        <f t="shared" si="420"/>
        <v>-5520</v>
      </c>
      <c r="W1003" s="70">
        <f t="shared" si="421"/>
        <v>44.800000000000004</v>
      </c>
      <c r="X1003" s="113"/>
    </row>
    <row r="1004" spans="1:24" hidden="1">
      <c r="A1004" s="60"/>
      <c r="B1004" s="72" t="s">
        <v>114</v>
      </c>
      <c r="C1004" s="73">
        <v>3141</v>
      </c>
      <c r="D1004" s="71">
        <f t="shared" ref="D1004:O1004" si="506">+D897</f>
        <v>16242.572</v>
      </c>
      <c r="E1004" s="71">
        <f t="shared" si="506"/>
        <v>0</v>
      </c>
      <c r="F1004" s="71">
        <f t="shared" ref="F1004" si="507">+F897</f>
        <v>29924.7</v>
      </c>
      <c r="G1004" s="71">
        <f t="shared" si="506"/>
        <v>0</v>
      </c>
      <c r="H1004" s="71">
        <f t="shared" si="506"/>
        <v>136677.70000000001</v>
      </c>
      <c r="I1004" s="71">
        <f t="shared" si="506"/>
        <v>0</v>
      </c>
      <c r="J1004" s="71">
        <f t="shared" si="506"/>
        <v>29924.7</v>
      </c>
      <c r="K1004" s="71">
        <f t="shared" ref="K1004:M1004" si="508">+K897</f>
        <v>0</v>
      </c>
      <c r="L1004" s="71">
        <f t="shared" si="506"/>
        <v>56800</v>
      </c>
      <c r="M1004" s="71">
        <f t="shared" si="508"/>
        <v>0</v>
      </c>
      <c r="N1004" s="71">
        <f t="shared" si="506"/>
        <v>61230</v>
      </c>
      <c r="O1004" s="71">
        <f t="shared" si="506"/>
        <v>0</v>
      </c>
      <c r="P1004" s="70">
        <f t="shared" si="457"/>
        <v>13682.128000000001</v>
      </c>
      <c r="Q1004" s="70">
        <f t="shared" si="458"/>
        <v>184.23621579143995</v>
      </c>
      <c r="R1004" s="71" t="e">
        <f>#REF!-F1004</f>
        <v>#REF!</v>
      </c>
      <c r="S1004" s="71" t="e">
        <f>#REF!/F1004*100</f>
        <v>#REF!</v>
      </c>
      <c r="T1004" s="70" t="e">
        <f>L1004-#REF!</f>
        <v>#REF!</v>
      </c>
      <c r="U1004" s="70" t="e">
        <f>+L1004/#REF!*100</f>
        <v>#REF!</v>
      </c>
      <c r="V1004" s="70">
        <f t="shared" si="420"/>
        <v>4430</v>
      </c>
      <c r="W1004" s="70">
        <f t="shared" si="421"/>
        <v>107.79929577464789</v>
      </c>
      <c r="X1004" s="113"/>
    </row>
    <row r="1005" spans="1:24" hidden="1">
      <c r="A1005" s="60"/>
      <c r="B1005" s="72" t="s">
        <v>115</v>
      </c>
      <c r="C1005" s="73">
        <v>3314</v>
      </c>
      <c r="D1005" s="71"/>
      <c r="E1005" s="71"/>
      <c r="F1005" s="71"/>
      <c r="G1005" s="71"/>
      <c r="H1005" s="71"/>
      <c r="I1005" s="71"/>
      <c r="J1005" s="71"/>
      <c r="K1005" s="71"/>
      <c r="L1005" s="71">
        <f t="shared" ref="L1005:N1005" si="509">+L790</f>
        <v>0</v>
      </c>
      <c r="M1005" s="71"/>
      <c r="N1005" s="71">
        <f t="shared" si="509"/>
        <v>0</v>
      </c>
      <c r="O1005" s="71"/>
      <c r="P1005" s="70"/>
      <c r="Q1005" s="70"/>
      <c r="R1005" s="71"/>
      <c r="S1005" s="71"/>
      <c r="T1005" s="70"/>
      <c r="U1005" s="70"/>
      <c r="V1005" s="70"/>
      <c r="W1005" s="70"/>
      <c r="X1005" s="113"/>
    </row>
    <row r="1006" spans="1:24" hidden="1">
      <c r="A1006" s="60"/>
      <c r="B1006" s="72"/>
      <c r="C1006" s="73"/>
      <c r="D1006" s="74"/>
      <c r="E1006" s="74"/>
      <c r="F1006" s="74"/>
      <c r="G1006" s="74"/>
      <c r="H1006" s="74"/>
      <c r="I1006" s="74"/>
      <c r="J1006" s="74"/>
      <c r="K1006" s="74"/>
      <c r="L1006" s="74"/>
      <c r="M1006" s="74"/>
      <c r="N1006" s="74"/>
      <c r="O1006" s="74"/>
      <c r="P1006" s="70">
        <f t="shared" ref="P1006:P1069" si="510">F1006-D1006</f>
        <v>0</v>
      </c>
      <c r="Q1006" s="70" t="e">
        <f t="shared" ref="Q1006:Q1069" si="511">+F1006/D1006*100</f>
        <v>#DIV/0!</v>
      </c>
      <c r="R1006" s="71" t="e">
        <f>#REF!-F1006</f>
        <v>#REF!</v>
      </c>
      <c r="S1006" s="71" t="e">
        <f>#REF!/F1006*100</f>
        <v>#REF!</v>
      </c>
      <c r="T1006" s="70" t="e">
        <f>L1006-#REF!</f>
        <v>#REF!</v>
      </c>
      <c r="U1006" s="70" t="e">
        <f>+L1006/#REF!*100</f>
        <v>#REF!</v>
      </c>
      <c r="V1006" s="70">
        <f t="shared" si="420"/>
        <v>0</v>
      </c>
      <c r="W1006" s="70" t="e">
        <f t="shared" si="421"/>
        <v>#DIV/0!</v>
      </c>
      <c r="X1006" s="113"/>
    </row>
    <row r="1007" spans="1:24" hidden="1" outlineLevel="1">
      <c r="A1007" s="60">
        <v>19</v>
      </c>
      <c r="B1007" s="106" t="s">
        <v>164</v>
      </c>
      <c r="C1007" s="97" t="s">
        <v>165</v>
      </c>
      <c r="D1007" s="94"/>
      <c r="E1007" s="94"/>
      <c r="F1007" s="94"/>
      <c r="G1007" s="94"/>
      <c r="H1007" s="94"/>
      <c r="I1007" s="94"/>
      <c r="J1007" s="94"/>
      <c r="K1007" s="94"/>
      <c r="L1007" s="94"/>
      <c r="M1007" s="94"/>
      <c r="N1007" s="94"/>
      <c r="O1007" s="94"/>
      <c r="P1007" s="70">
        <f t="shared" si="510"/>
        <v>0</v>
      </c>
      <c r="Q1007" s="70" t="e">
        <f t="shared" si="511"/>
        <v>#DIV/0!</v>
      </c>
      <c r="R1007" s="71" t="e">
        <f>#REF!-F1007</f>
        <v>#REF!</v>
      </c>
      <c r="S1007" s="71" t="e">
        <f>#REF!/F1007*100</f>
        <v>#REF!</v>
      </c>
      <c r="T1007" s="70" t="e">
        <f>L1007-#REF!</f>
        <v>#REF!</v>
      </c>
      <c r="U1007" s="70" t="e">
        <f>+L1007/#REF!*100</f>
        <v>#REF!</v>
      </c>
      <c r="V1007" s="70">
        <f t="shared" si="420"/>
        <v>0</v>
      </c>
      <c r="W1007" s="70" t="e">
        <f t="shared" si="421"/>
        <v>#DIV/0!</v>
      </c>
      <c r="X1007" s="113"/>
    </row>
    <row r="1008" spans="1:24" hidden="1" outlineLevel="1">
      <c r="A1008" s="60"/>
      <c r="B1008" s="107" t="s">
        <v>117</v>
      </c>
      <c r="C1008" s="97"/>
      <c r="D1008" s="67"/>
      <c r="E1008" s="67"/>
      <c r="F1008" s="67"/>
      <c r="G1008" s="67">
        <f>SUM(G1009:G1015,G1020:G1036)</f>
        <v>0</v>
      </c>
      <c r="H1008" s="67"/>
      <c r="I1008" s="67">
        <f>SUM(I1009:I1015,I1020:I1036)</f>
        <v>0</v>
      </c>
      <c r="J1008" s="67"/>
      <c r="K1008" s="67">
        <f>SUM(K1009:K1015,K1020:K1036)</f>
        <v>0</v>
      </c>
      <c r="L1008" s="67"/>
      <c r="M1008" s="67">
        <f>SUM(M1009:M1015,M1020:M1036)</f>
        <v>0</v>
      </c>
      <c r="N1008" s="67"/>
      <c r="O1008" s="67">
        <f>SUM(O1009:O1015,O1020:O1036)</f>
        <v>0</v>
      </c>
      <c r="P1008" s="70">
        <f t="shared" si="510"/>
        <v>0</v>
      </c>
      <c r="Q1008" s="70" t="e">
        <f t="shared" si="511"/>
        <v>#DIV/0!</v>
      </c>
      <c r="R1008" s="71" t="e">
        <f>#REF!-F1008</f>
        <v>#REF!</v>
      </c>
      <c r="S1008" s="71" t="e">
        <f>#REF!/F1008*100</f>
        <v>#REF!</v>
      </c>
      <c r="T1008" s="70" t="e">
        <f>L1008-#REF!</f>
        <v>#REF!</v>
      </c>
      <c r="U1008" s="70" t="e">
        <f>+L1008/#REF!*100</f>
        <v>#REF!</v>
      </c>
      <c r="V1008" s="70">
        <f t="shared" si="420"/>
        <v>0</v>
      </c>
      <c r="W1008" s="70" t="e">
        <f t="shared" si="421"/>
        <v>#DIV/0!</v>
      </c>
      <c r="X1008" s="113"/>
    </row>
    <row r="1009" spans="1:24" ht="12.75" hidden="1" customHeight="1" outlineLevel="1">
      <c r="A1009" s="60"/>
      <c r="B1009" s="72" t="s">
        <v>77</v>
      </c>
      <c r="C1009" s="73">
        <v>2111</v>
      </c>
      <c r="D1009" s="99"/>
      <c r="E1009" s="74"/>
      <c r="F1009" s="74"/>
      <c r="G1009" s="74"/>
      <c r="H1009" s="74"/>
      <c r="I1009" s="74"/>
      <c r="J1009" s="74"/>
      <c r="K1009" s="74"/>
      <c r="L1009" s="74"/>
      <c r="M1009" s="74"/>
      <c r="N1009" s="74"/>
      <c r="O1009" s="74"/>
      <c r="P1009" s="70">
        <f t="shared" si="510"/>
        <v>0</v>
      </c>
      <c r="Q1009" s="70" t="e">
        <f t="shared" si="511"/>
        <v>#DIV/0!</v>
      </c>
      <c r="R1009" s="71" t="e">
        <f>#REF!-F1009</f>
        <v>#REF!</v>
      </c>
      <c r="S1009" s="71" t="e">
        <f>#REF!/F1009*100</f>
        <v>#REF!</v>
      </c>
      <c r="T1009" s="70" t="e">
        <f>L1009-#REF!</f>
        <v>#REF!</v>
      </c>
      <c r="U1009" s="70" t="e">
        <f>+L1009/#REF!*100</f>
        <v>#REF!</v>
      </c>
      <c r="V1009" s="70">
        <f t="shared" si="420"/>
        <v>0</v>
      </c>
      <c r="W1009" s="70" t="e">
        <f t="shared" si="421"/>
        <v>#DIV/0!</v>
      </c>
      <c r="X1009" s="113"/>
    </row>
    <row r="1010" spans="1:24" ht="12.75" hidden="1" customHeight="1" outlineLevel="1">
      <c r="A1010" s="60"/>
      <c r="B1010" s="72" t="s">
        <v>118</v>
      </c>
      <c r="C1010" s="73">
        <v>2121</v>
      </c>
      <c r="D1010" s="99"/>
      <c r="E1010" s="74"/>
      <c r="F1010" s="74"/>
      <c r="G1010" s="74"/>
      <c r="H1010" s="74"/>
      <c r="I1010" s="74"/>
      <c r="J1010" s="74"/>
      <c r="K1010" s="74"/>
      <c r="L1010" s="74"/>
      <c r="M1010" s="74"/>
      <c r="N1010" s="74"/>
      <c r="O1010" s="74"/>
      <c r="P1010" s="70">
        <f t="shared" si="510"/>
        <v>0</v>
      </c>
      <c r="Q1010" s="70" t="e">
        <f t="shared" si="511"/>
        <v>#DIV/0!</v>
      </c>
      <c r="R1010" s="71" t="e">
        <f>#REF!-F1010</f>
        <v>#REF!</v>
      </c>
      <c r="S1010" s="71" t="e">
        <f>#REF!/F1010*100</f>
        <v>#REF!</v>
      </c>
      <c r="T1010" s="70" t="e">
        <f>L1010-#REF!</f>
        <v>#REF!</v>
      </c>
      <c r="U1010" s="70" t="e">
        <f>+L1010/#REF!*100</f>
        <v>#REF!</v>
      </c>
      <c r="V1010" s="70">
        <f t="shared" si="420"/>
        <v>0</v>
      </c>
      <c r="W1010" s="70" t="e">
        <f t="shared" si="421"/>
        <v>#DIV/0!</v>
      </c>
      <c r="X1010" s="113"/>
    </row>
    <row r="1011" spans="1:24" ht="12.75" hidden="1" customHeight="1" outlineLevel="1">
      <c r="A1011" s="60"/>
      <c r="B1011" s="101" t="s">
        <v>79</v>
      </c>
      <c r="C1011" s="73">
        <v>2211</v>
      </c>
      <c r="D1011" s="99"/>
      <c r="E1011" s="74"/>
      <c r="F1011" s="74"/>
      <c r="G1011" s="74"/>
      <c r="H1011" s="74"/>
      <c r="I1011" s="74"/>
      <c r="J1011" s="74"/>
      <c r="K1011" s="74"/>
      <c r="L1011" s="74"/>
      <c r="M1011" s="74"/>
      <c r="N1011" s="74"/>
      <c r="O1011" s="74"/>
      <c r="P1011" s="70">
        <f t="shared" si="510"/>
        <v>0</v>
      </c>
      <c r="Q1011" s="70" t="e">
        <f t="shared" si="511"/>
        <v>#DIV/0!</v>
      </c>
      <c r="R1011" s="71" t="e">
        <f>#REF!-F1011</f>
        <v>#REF!</v>
      </c>
      <c r="S1011" s="71" t="e">
        <f>#REF!/F1011*100</f>
        <v>#REF!</v>
      </c>
      <c r="T1011" s="70" t="e">
        <f>L1011-#REF!</f>
        <v>#REF!</v>
      </c>
      <c r="U1011" s="70" t="e">
        <f>+L1011/#REF!*100</f>
        <v>#REF!</v>
      </c>
      <c r="V1011" s="70">
        <f t="shared" si="420"/>
        <v>0</v>
      </c>
      <c r="W1011" s="70" t="e">
        <f t="shared" si="421"/>
        <v>#DIV/0!</v>
      </c>
      <c r="X1011" s="113"/>
    </row>
    <row r="1012" spans="1:24" ht="13.5" hidden="1" customHeight="1" outlineLevel="1">
      <c r="A1012" s="60"/>
      <c r="B1012" s="76" t="s">
        <v>80</v>
      </c>
      <c r="C1012" s="73">
        <v>2212</v>
      </c>
      <c r="D1012" s="99"/>
      <c r="E1012" s="74"/>
      <c r="F1012" s="74"/>
      <c r="G1012" s="74"/>
      <c r="H1012" s="74"/>
      <c r="I1012" s="74"/>
      <c r="J1012" s="74"/>
      <c r="K1012" s="74"/>
      <c r="L1012" s="74"/>
      <c r="M1012" s="74"/>
      <c r="N1012" s="74"/>
      <c r="O1012" s="74"/>
      <c r="P1012" s="70">
        <f t="shared" si="510"/>
        <v>0</v>
      </c>
      <c r="Q1012" s="70" t="e">
        <f t="shared" si="511"/>
        <v>#DIV/0!</v>
      </c>
      <c r="R1012" s="71" t="e">
        <f>#REF!-F1012</f>
        <v>#REF!</v>
      </c>
      <c r="S1012" s="71" t="e">
        <f>#REF!/F1012*100</f>
        <v>#REF!</v>
      </c>
      <c r="T1012" s="70" t="e">
        <f>L1012-#REF!</f>
        <v>#REF!</v>
      </c>
      <c r="U1012" s="70" t="e">
        <f>+L1012/#REF!*100</f>
        <v>#REF!</v>
      </c>
      <c r="V1012" s="70">
        <f t="shared" si="420"/>
        <v>0</v>
      </c>
      <c r="W1012" s="70" t="e">
        <f t="shared" si="421"/>
        <v>#DIV/0!</v>
      </c>
      <c r="X1012" s="113"/>
    </row>
    <row r="1013" spans="1:24" ht="13.5" hidden="1" customHeight="1" outlineLevel="1">
      <c r="A1013" s="60"/>
      <c r="B1013" s="72" t="s">
        <v>81</v>
      </c>
      <c r="C1013" s="73">
        <v>2213</v>
      </c>
      <c r="D1013" s="99"/>
      <c r="E1013" s="74"/>
      <c r="F1013" s="74"/>
      <c r="G1013" s="74"/>
      <c r="H1013" s="74"/>
      <c r="I1013" s="74"/>
      <c r="J1013" s="74"/>
      <c r="K1013" s="74"/>
      <c r="L1013" s="74"/>
      <c r="M1013" s="74"/>
      <c r="N1013" s="74"/>
      <c r="O1013" s="74"/>
      <c r="P1013" s="70">
        <f t="shared" si="510"/>
        <v>0</v>
      </c>
      <c r="Q1013" s="70" t="e">
        <f t="shared" si="511"/>
        <v>#DIV/0!</v>
      </c>
      <c r="R1013" s="71" t="e">
        <f>#REF!-F1013</f>
        <v>#REF!</v>
      </c>
      <c r="S1013" s="71" t="e">
        <f>#REF!/F1013*100</f>
        <v>#REF!</v>
      </c>
      <c r="T1013" s="70" t="e">
        <f>L1013-#REF!</f>
        <v>#REF!</v>
      </c>
      <c r="U1013" s="70" t="e">
        <f>+L1013/#REF!*100</f>
        <v>#REF!</v>
      </c>
      <c r="V1013" s="70">
        <f t="shared" si="420"/>
        <v>0</v>
      </c>
      <c r="W1013" s="70" t="e">
        <f t="shared" si="421"/>
        <v>#DIV/0!</v>
      </c>
      <c r="X1013" s="113"/>
    </row>
    <row r="1014" spans="1:24" ht="13.5" hidden="1" customHeight="1" outlineLevel="1">
      <c r="A1014" s="60"/>
      <c r="B1014" s="72" t="s">
        <v>82</v>
      </c>
      <c r="C1014" s="73">
        <v>2214</v>
      </c>
      <c r="D1014" s="99"/>
      <c r="E1014" s="74"/>
      <c r="F1014" s="74"/>
      <c r="G1014" s="74"/>
      <c r="H1014" s="74"/>
      <c r="I1014" s="74"/>
      <c r="J1014" s="74"/>
      <c r="K1014" s="74"/>
      <c r="L1014" s="74"/>
      <c r="M1014" s="74"/>
      <c r="N1014" s="74"/>
      <c r="O1014" s="74"/>
      <c r="P1014" s="70">
        <f t="shared" si="510"/>
        <v>0</v>
      </c>
      <c r="Q1014" s="70" t="e">
        <f t="shared" si="511"/>
        <v>#DIV/0!</v>
      </c>
      <c r="R1014" s="71" t="e">
        <f>#REF!-F1014</f>
        <v>#REF!</v>
      </c>
      <c r="S1014" s="71" t="e">
        <f>#REF!/F1014*100</f>
        <v>#REF!</v>
      </c>
      <c r="T1014" s="70" t="e">
        <f>L1014-#REF!</f>
        <v>#REF!</v>
      </c>
      <c r="U1014" s="70" t="e">
        <f>+L1014/#REF!*100</f>
        <v>#REF!</v>
      </c>
      <c r="V1014" s="70">
        <f t="shared" si="420"/>
        <v>0</v>
      </c>
      <c r="W1014" s="70" t="e">
        <f t="shared" si="421"/>
        <v>#DIV/0!</v>
      </c>
      <c r="X1014" s="113"/>
    </row>
    <row r="1015" spans="1:24" ht="13.5" hidden="1" customHeight="1" outlineLevel="1">
      <c r="A1015" s="60"/>
      <c r="B1015" s="83" t="s">
        <v>83</v>
      </c>
      <c r="C1015" s="78">
        <v>2215</v>
      </c>
      <c r="D1015" s="79">
        <f t="shared" ref="D1015:O1015" si="512">D1016+D1017+D1018+D1019</f>
        <v>0</v>
      </c>
      <c r="E1015" s="79">
        <f t="shared" si="512"/>
        <v>0</v>
      </c>
      <c r="F1015" s="79">
        <f t="shared" ref="F1015" si="513">F1016+F1017+F1018+F1019</f>
        <v>0</v>
      </c>
      <c r="G1015" s="79">
        <f t="shared" si="512"/>
        <v>0</v>
      </c>
      <c r="H1015" s="79">
        <f t="shared" si="512"/>
        <v>0</v>
      </c>
      <c r="I1015" s="79">
        <f t="shared" si="512"/>
        <v>0</v>
      </c>
      <c r="J1015" s="79">
        <f t="shared" si="512"/>
        <v>0</v>
      </c>
      <c r="K1015" s="79">
        <f t="shared" ref="K1015:M1015" si="514">K1016+K1017+K1018+K1019</f>
        <v>0</v>
      </c>
      <c r="L1015" s="79">
        <f t="shared" si="512"/>
        <v>0</v>
      </c>
      <c r="M1015" s="79">
        <f t="shared" si="514"/>
        <v>0</v>
      </c>
      <c r="N1015" s="79">
        <f t="shared" si="512"/>
        <v>0</v>
      </c>
      <c r="O1015" s="79">
        <f t="shared" si="512"/>
        <v>0</v>
      </c>
      <c r="P1015" s="70">
        <f t="shared" si="510"/>
        <v>0</v>
      </c>
      <c r="Q1015" s="70" t="e">
        <f t="shared" si="511"/>
        <v>#DIV/0!</v>
      </c>
      <c r="R1015" s="71" t="e">
        <f>#REF!-F1015</f>
        <v>#REF!</v>
      </c>
      <c r="S1015" s="71" t="e">
        <f>#REF!/F1015*100</f>
        <v>#REF!</v>
      </c>
      <c r="T1015" s="70" t="e">
        <f>L1015-#REF!</f>
        <v>#REF!</v>
      </c>
      <c r="U1015" s="70" t="e">
        <f>+L1015/#REF!*100</f>
        <v>#REF!</v>
      </c>
      <c r="V1015" s="70">
        <f t="shared" si="420"/>
        <v>0</v>
      </c>
      <c r="W1015" s="70" t="e">
        <f t="shared" si="421"/>
        <v>#DIV/0!</v>
      </c>
      <c r="X1015" s="113"/>
    </row>
    <row r="1016" spans="1:24" ht="13.5" hidden="1" customHeight="1" outlineLevel="1">
      <c r="A1016" s="60"/>
      <c r="B1016" s="80" t="s">
        <v>119</v>
      </c>
      <c r="C1016" s="73">
        <v>22151</v>
      </c>
      <c r="D1016" s="99"/>
      <c r="E1016" s="74"/>
      <c r="F1016" s="74"/>
      <c r="G1016" s="74"/>
      <c r="H1016" s="74"/>
      <c r="I1016" s="74"/>
      <c r="J1016" s="74"/>
      <c r="K1016" s="74"/>
      <c r="L1016" s="74"/>
      <c r="M1016" s="74"/>
      <c r="N1016" s="74"/>
      <c r="O1016" s="74"/>
      <c r="P1016" s="70">
        <f t="shared" si="510"/>
        <v>0</v>
      </c>
      <c r="Q1016" s="70" t="e">
        <f t="shared" si="511"/>
        <v>#DIV/0!</v>
      </c>
      <c r="R1016" s="71" t="e">
        <f>#REF!-F1016</f>
        <v>#REF!</v>
      </c>
      <c r="S1016" s="71" t="e">
        <f>#REF!/F1016*100</f>
        <v>#REF!</v>
      </c>
      <c r="T1016" s="70" t="e">
        <f>L1016-#REF!</f>
        <v>#REF!</v>
      </c>
      <c r="U1016" s="70" t="e">
        <f>+L1016/#REF!*100</f>
        <v>#REF!</v>
      </c>
      <c r="V1016" s="70">
        <f t="shared" si="420"/>
        <v>0</v>
      </c>
      <c r="W1016" s="70" t="e">
        <f t="shared" si="421"/>
        <v>#DIV/0!</v>
      </c>
      <c r="X1016" s="113"/>
    </row>
    <row r="1017" spans="1:24" ht="13.5" hidden="1" customHeight="1" outlineLevel="1">
      <c r="A1017" s="60"/>
      <c r="B1017" s="80" t="s">
        <v>120</v>
      </c>
      <c r="C1017" s="73">
        <v>22152</v>
      </c>
      <c r="D1017" s="99"/>
      <c r="E1017" s="74"/>
      <c r="F1017" s="74"/>
      <c r="G1017" s="74"/>
      <c r="H1017" s="74"/>
      <c r="I1017" s="74"/>
      <c r="J1017" s="74"/>
      <c r="K1017" s="74"/>
      <c r="L1017" s="74"/>
      <c r="M1017" s="74"/>
      <c r="N1017" s="74"/>
      <c r="O1017" s="74"/>
      <c r="P1017" s="70">
        <f t="shared" si="510"/>
        <v>0</v>
      </c>
      <c r="Q1017" s="70" t="e">
        <f t="shared" si="511"/>
        <v>#DIV/0!</v>
      </c>
      <c r="R1017" s="71" t="e">
        <f>#REF!-F1017</f>
        <v>#REF!</v>
      </c>
      <c r="S1017" s="71" t="e">
        <f>#REF!/F1017*100</f>
        <v>#REF!</v>
      </c>
      <c r="T1017" s="70" t="e">
        <f>L1017-#REF!</f>
        <v>#REF!</v>
      </c>
      <c r="U1017" s="70" t="e">
        <f>+L1017/#REF!*100</f>
        <v>#REF!</v>
      </c>
      <c r="V1017" s="70">
        <f t="shared" si="420"/>
        <v>0</v>
      </c>
      <c r="W1017" s="70" t="e">
        <f t="shared" si="421"/>
        <v>#DIV/0!</v>
      </c>
      <c r="X1017" s="113"/>
    </row>
    <row r="1018" spans="1:24" ht="13.5" hidden="1" customHeight="1" outlineLevel="1">
      <c r="A1018" s="60"/>
      <c r="B1018" s="80" t="s">
        <v>86</v>
      </c>
      <c r="C1018" s="73">
        <v>22153</v>
      </c>
      <c r="D1018" s="99"/>
      <c r="E1018" s="74"/>
      <c r="F1018" s="74"/>
      <c r="G1018" s="74"/>
      <c r="H1018" s="74"/>
      <c r="I1018" s="74"/>
      <c r="J1018" s="74"/>
      <c r="K1018" s="74"/>
      <c r="L1018" s="74"/>
      <c r="M1018" s="74"/>
      <c r="N1018" s="74"/>
      <c r="O1018" s="74"/>
      <c r="P1018" s="70">
        <f t="shared" si="510"/>
        <v>0</v>
      </c>
      <c r="Q1018" s="70" t="e">
        <f t="shared" si="511"/>
        <v>#DIV/0!</v>
      </c>
      <c r="R1018" s="71" t="e">
        <f>#REF!-F1018</f>
        <v>#REF!</v>
      </c>
      <c r="S1018" s="71" t="e">
        <f>#REF!/F1018*100</f>
        <v>#REF!</v>
      </c>
      <c r="T1018" s="70" t="e">
        <f>L1018-#REF!</f>
        <v>#REF!</v>
      </c>
      <c r="U1018" s="70" t="e">
        <f>+L1018/#REF!*100</f>
        <v>#REF!</v>
      </c>
      <c r="V1018" s="70">
        <f t="shared" si="420"/>
        <v>0</v>
      </c>
      <c r="W1018" s="70" t="e">
        <f t="shared" si="421"/>
        <v>#DIV/0!</v>
      </c>
      <c r="X1018" s="113"/>
    </row>
    <row r="1019" spans="1:24" ht="13.5" hidden="1" customHeight="1" outlineLevel="1">
      <c r="A1019" s="60"/>
      <c r="B1019" s="80" t="s">
        <v>121</v>
      </c>
      <c r="C1019" s="73">
        <v>22154</v>
      </c>
      <c r="D1019" s="99"/>
      <c r="E1019" s="74"/>
      <c r="F1019" s="74"/>
      <c r="G1019" s="74"/>
      <c r="H1019" s="74"/>
      <c r="I1019" s="74"/>
      <c r="J1019" s="74"/>
      <c r="K1019" s="74"/>
      <c r="L1019" s="74"/>
      <c r="M1019" s="74"/>
      <c r="N1019" s="74"/>
      <c r="O1019" s="74"/>
      <c r="P1019" s="70">
        <f t="shared" si="510"/>
        <v>0</v>
      </c>
      <c r="Q1019" s="70" t="e">
        <f t="shared" si="511"/>
        <v>#DIV/0!</v>
      </c>
      <c r="R1019" s="71" t="e">
        <f>#REF!-F1019</f>
        <v>#REF!</v>
      </c>
      <c r="S1019" s="71" t="e">
        <f>#REF!/F1019*100</f>
        <v>#REF!</v>
      </c>
      <c r="T1019" s="70" t="e">
        <f>L1019-#REF!</f>
        <v>#REF!</v>
      </c>
      <c r="U1019" s="70" t="e">
        <f>+L1019/#REF!*100</f>
        <v>#REF!</v>
      </c>
      <c r="V1019" s="70">
        <f t="shared" si="420"/>
        <v>0</v>
      </c>
      <c r="W1019" s="70" t="e">
        <f t="shared" si="421"/>
        <v>#DIV/0!</v>
      </c>
      <c r="X1019" s="113"/>
    </row>
    <row r="1020" spans="1:24" ht="13.5" hidden="1" customHeight="1" outlineLevel="1">
      <c r="A1020" s="60"/>
      <c r="B1020" s="76" t="s">
        <v>88</v>
      </c>
      <c r="C1020" s="73">
        <v>2217</v>
      </c>
      <c r="D1020" s="74"/>
      <c r="E1020" s="74"/>
      <c r="F1020" s="74"/>
      <c r="G1020" s="74"/>
      <c r="H1020" s="74"/>
      <c r="I1020" s="74"/>
      <c r="J1020" s="74"/>
      <c r="K1020" s="74"/>
      <c r="L1020" s="74"/>
      <c r="M1020" s="74"/>
      <c r="N1020" s="74"/>
      <c r="O1020" s="74"/>
      <c r="P1020" s="70">
        <f t="shared" si="510"/>
        <v>0</v>
      </c>
      <c r="Q1020" s="70" t="e">
        <f t="shared" si="511"/>
        <v>#DIV/0!</v>
      </c>
      <c r="R1020" s="71" t="e">
        <f>#REF!-F1020</f>
        <v>#REF!</v>
      </c>
      <c r="S1020" s="71" t="e">
        <f>#REF!/F1020*100</f>
        <v>#REF!</v>
      </c>
      <c r="T1020" s="70" t="e">
        <f>L1020-#REF!</f>
        <v>#REF!</v>
      </c>
      <c r="U1020" s="70" t="e">
        <f>+L1020/#REF!*100</f>
        <v>#REF!</v>
      </c>
      <c r="V1020" s="70">
        <f t="shared" si="420"/>
        <v>0</v>
      </c>
      <c r="W1020" s="70" t="e">
        <f t="shared" si="421"/>
        <v>#DIV/0!</v>
      </c>
      <c r="X1020" s="113"/>
    </row>
    <row r="1021" spans="1:24" ht="13.5" hidden="1" customHeight="1" outlineLevel="1">
      <c r="A1021" s="60"/>
      <c r="B1021" s="72" t="s">
        <v>89</v>
      </c>
      <c r="C1021" s="73">
        <v>2218</v>
      </c>
      <c r="D1021" s="99"/>
      <c r="E1021" s="74"/>
      <c r="F1021" s="74"/>
      <c r="G1021" s="74"/>
      <c r="H1021" s="74"/>
      <c r="I1021" s="74"/>
      <c r="J1021" s="74"/>
      <c r="K1021" s="74"/>
      <c r="L1021" s="74"/>
      <c r="M1021" s="74"/>
      <c r="N1021" s="74"/>
      <c r="O1021" s="74"/>
      <c r="P1021" s="70">
        <f t="shared" si="510"/>
        <v>0</v>
      </c>
      <c r="Q1021" s="70" t="e">
        <f t="shared" si="511"/>
        <v>#DIV/0!</v>
      </c>
      <c r="R1021" s="71" t="e">
        <f>#REF!-F1021</f>
        <v>#REF!</v>
      </c>
      <c r="S1021" s="71" t="e">
        <f>#REF!/F1021*100</f>
        <v>#REF!</v>
      </c>
      <c r="T1021" s="70" t="e">
        <f>L1021-#REF!</f>
        <v>#REF!</v>
      </c>
      <c r="U1021" s="70" t="e">
        <f>+L1021/#REF!*100</f>
        <v>#REF!</v>
      </c>
      <c r="V1021" s="70">
        <f t="shared" si="420"/>
        <v>0</v>
      </c>
      <c r="W1021" s="70" t="e">
        <f t="shared" si="421"/>
        <v>#DIV/0!</v>
      </c>
      <c r="X1021" s="113"/>
    </row>
    <row r="1022" spans="1:24" ht="13.5" hidden="1" customHeight="1" outlineLevel="1">
      <c r="A1022" s="60"/>
      <c r="B1022" s="72" t="s">
        <v>122</v>
      </c>
      <c r="C1022" s="73">
        <v>2221</v>
      </c>
      <c r="D1022" s="99"/>
      <c r="E1022" s="74"/>
      <c r="F1022" s="74"/>
      <c r="G1022" s="74"/>
      <c r="H1022" s="74"/>
      <c r="I1022" s="74"/>
      <c r="J1022" s="74"/>
      <c r="K1022" s="74"/>
      <c r="L1022" s="74"/>
      <c r="M1022" s="74"/>
      <c r="N1022" s="74"/>
      <c r="O1022" s="74"/>
      <c r="P1022" s="70">
        <f t="shared" si="510"/>
        <v>0</v>
      </c>
      <c r="Q1022" s="70" t="e">
        <f t="shared" si="511"/>
        <v>#DIV/0!</v>
      </c>
      <c r="R1022" s="71" t="e">
        <f>#REF!-F1022</f>
        <v>#REF!</v>
      </c>
      <c r="S1022" s="71" t="e">
        <f>#REF!/F1022*100</f>
        <v>#REF!</v>
      </c>
      <c r="T1022" s="70" t="e">
        <f>L1022-#REF!</f>
        <v>#REF!</v>
      </c>
      <c r="U1022" s="70" t="e">
        <f>+L1022/#REF!*100</f>
        <v>#REF!</v>
      </c>
      <c r="V1022" s="70">
        <f t="shared" ref="V1022:V1085" si="515">N1022-L1022</f>
        <v>0</v>
      </c>
      <c r="W1022" s="70" t="e">
        <f t="shared" ref="W1022:W1085" si="516">+N1022/L1022*100</f>
        <v>#DIV/0!</v>
      </c>
      <c r="X1022" s="113"/>
    </row>
    <row r="1023" spans="1:24" ht="13.5" hidden="1" customHeight="1" outlineLevel="1">
      <c r="A1023" s="60"/>
      <c r="B1023" s="81" t="s">
        <v>91</v>
      </c>
      <c r="C1023" s="73">
        <v>2222</v>
      </c>
      <c r="D1023" s="99"/>
      <c r="E1023" s="74"/>
      <c r="F1023" s="74"/>
      <c r="G1023" s="74"/>
      <c r="H1023" s="74"/>
      <c r="I1023" s="74"/>
      <c r="J1023" s="74"/>
      <c r="K1023" s="74"/>
      <c r="L1023" s="74"/>
      <c r="M1023" s="74"/>
      <c r="N1023" s="74"/>
      <c r="O1023" s="74"/>
      <c r="P1023" s="70">
        <f t="shared" si="510"/>
        <v>0</v>
      </c>
      <c r="Q1023" s="70" t="e">
        <f t="shared" si="511"/>
        <v>#DIV/0!</v>
      </c>
      <c r="R1023" s="71" t="e">
        <f>#REF!-F1023</f>
        <v>#REF!</v>
      </c>
      <c r="S1023" s="71" t="e">
        <f>#REF!/F1023*100</f>
        <v>#REF!</v>
      </c>
      <c r="T1023" s="70" t="e">
        <f>L1023-#REF!</f>
        <v>#REF!</v>
      </c>
      <c r="U1023" s="70" t="e">
        <f>+L1023/#REF!*100</f>
        <v>#REF!</v>
      </c>
      <c r="V1023" s="70">
        <f t="shared" si="515"/>
        <v>0</v>
      </c>
      <c r="W1023" s="70" t="e">
        <f t="shared" si="516"/>
        <v>#DIV/0!</v>
      </c>
      <c r="X1023" s="113"/>
    </row>
    <row r="1024" spans="1:24" ht="13.5" hidden="1" customHeight="1" outlineLevel="1">
      <c r="A1024" s="60"/>
      <c r="B1024" s="81" t="s">
        <v>128</v>
      </c>
      <c r="C1024" s="73">
        <v>2224</v>
      </c>
      <c r="D1024" s="99"/>
      <c r="E1024" s="74"/>
      <c r="F1024" s="74"/>
      <c r="G1024" s="74"/>
      <c r="H1024" s="74"/>
      <c r="I1024" s="74"/>
      <c r="J1024" s="74"/>
      <c r="K1024" s="74"/>
      <c r="L1024" s="74"/>
      <c r="M1024" s="74"/>
      <c r="N1024" s="74"/>
      <c r="O1024" s="74"/>
      <c r="P1024" s="70">
        <f t="shared" si="510"/>
        <v>0</v>
      </c>
      <c r="Q1024" s="70" t="e">
        <f t="shared" si="511"/>
        <v>#DIV/0!</v>
      </c>
      <c r="R1024" s="71" t="e">
        <f>#REF!-F1024</f>
        <v>#REF!</v>
      </c>
      <c r="S1024" s="71" t="e">
        <f>#REF!/F1024*100</f>
        <v>#REF!</v>
      </c>
      <c r="T1024" s="70" t="e">
        <f>L1024-#REF!</f>
        <v>#REF!</v>
      </c>
      <c r="U1024" s="70" t="e">
        <f>+L1024/#REF!*100</f>
        <v>#REF!</v>
      </c>
      <c r="V1024" s="70">
        <f t="shared" si="515"/>
        <v>0</v>
      </c>
      <c r="W1024" s="70" t="e">
        <f t="shared" si="516"/>
        <v>#DIV/0!</v>
      </c>
      <c r="X1024" s="113"/>
    </row>
    <row r="1025" spans="1:24" ht="13.5" hidden="1" customHeight="1" outlineLevel="1">
      <c r="A1025" s="60"/>
      <c r="B1025" s="81" t="s">
        <v>123</v>
      </c>
      <c r="C1025" s="73">
        <v>2225</v>
      </c>
      <c r="D1025" s="99"/>
      <c r="E1025" s="74"/>
      <c r="F1025" s="74"/>
      <c r="G1025" s="74"/>
      <c r="H1025" s="74"/>
      <c r="I1025" s="74"/>
      <c r="J1025" s="74"/>
      <c r="K1025" s="74"/>
      <c r="L1025" s="74"/>
      <c r="M1025" s="74"/>
      <c r="N1025" s="74"/>
      <c r="O1025" s="74"/>
      <c r="P1025" s="70">
        <f t="shared" si="510"/>
        <v>0</v>
      </c>
      <c r="Q1025" s="70" t="e">
        <f t="shared" si="511"/>
        <v>#DIV/0!</v>
      </c>
      <c r="R1025" s="71" t="e">
        <f>#REF!-F1025</f>
        <v>#REF!</v>
      </c>
      <c r="S1025" s="71" t="e">
        <f>#REF!/F1025*100</f>
        <v>#REF!</v>
      </c>
      <c r="T1025" s="70" t="e">
        <f>L1025-#REF!</f>
        <v>#REF!</v>
      </c>
      <c r="U1025" s="70" t="e">
        <f>+L1025/#REF!*100</f>
        <v>#REF!</v>
      </c>
      <c r="V1025" s="70">
        <f t="shared" si="515"/>
        <v>0</v>
      </c>
      <c r="W1025" s="70" t="e">
        <f t="shared" si="516"/>
        <v>#DIV/0!</v>
      </c>
      <c r="X1025" s="113"/>
    </row>
    <row r="1026" spans="1:24" ht="13.5" hidden="1" customHeight="1" outlineLevel="1">
      <c r="A1026" s="60"/>
      <c r="B1026" s="81" t="s">
        <v>124</v>
      </c>
      <c r="C1026" s="73">
        <v>2231</v>
      </c>
      <c r="D1026" s="99"/>
      <c r="E1026" s="74"/>
      <c r="F1026" s="74"/>
      <c r="G1026" s="74"/>
      <c r="H1026" s="74"/>
      <c r="I1026" s="74"/>
      <c r="J1026" s="74"/>
      <c r="K1026" s="74"/>
      <c r="L1026" s="74"/>
      <c r="M1026" s="74"/>
      <c r="N1026" s="74"/>
      <c r="O1026" s="74"/>
      <c r="P1026" s="70">
        <f t="shared" si="510"/>
        <v>0</v>
      </c>
      <c r="Q1026" s="70" t="e">
        <f t="shared" si="511"/>
        <v>#DIV/0!</v>
      </c>
      <c r="R1026" s="71" t="e">
        <f>#REF!-F1026</f>
        <v>#REF!</v>
      </c>
      <c r="S1026" s="71" t="e">
        <f>#REF!/F1026*100</f>
        <v>#REF!</v>
      </c>
      <c r="T1026" s="70" t="e">
        <f>L1026-#REF!</f>
        <v>#REF!</v>
      </c>
      <c r="U1026" s="70" t="e">
        <f>+L1026/#REF!*100</f>
        <v>#REF!</v>
      </c>
      <c r="V1026" s="70">
        <f t="shared" si="515"/>
        <v>0</v>
      </c>
      <c r="W1026" s="70" t="e">
        <f t="shared" si="516"/>
        <v>#DIV/0!</v>
      </c>
      <c r="X1026" s="113"/>
    </row>
    <row r="1027" spans="1:24" ht="13.5" hidden="1" customHeight="1" outlineLevel="1">
      <c r="A1027" s="60"/>
      <c r="B1027" s="81" t="s">
        <v>96</v>
      </c>
      <c r="C1027" s="73">
        <v>22311100</v>
      </c>
      <c r="D1027" s="99"/>
      <c r="E1027" s="74"/>
      <c r="F1027" s="74"/>
      <c r="G1027" s="74"/>
      <c r="H1027" s="74"/>
      <c r="I1027" s="74"/>
      <c r="J1027" s="74"/>
      <c r="K1027" s="74"/>
      <c r="L1027" s="74"/>
      <c r="M1027" s="74"/>
      <c r="N1027" s="74"/>
      <c r="O1027" s="74"/>
      <c r="P1027" s="70">
        <f t="shared" si="510"/>
        <v>0</v>
      </c>
      <c r="Q1027" s="70" t="e">
        <f t="shared" si="511"/>
        <v>#DIV/0!</v>
      </c>
      <c r="R1027" s="71" t="e">
        <f>#REF!-F1027</f>
        <v>#REF!</v>
      </c>
      <c r="S1027" s="71" t="e">
        <f>#REF!/F1027*100</f>
        <v>#REF!</v>
      </c>
      <c r="T1027" s="70" t="e">
        <f>L1027-#REF!</f>
        <v>#REF!</v>
      </c>
      <c r="U1027" s="70" t="e">
        <f>+L1027/#REF!*100</f>
        <v>#REF!</v>
      </c>
      <c r="V1027" s="70">
        <f t="shared" si="515"/>
        <v>0</v>
      </c>
      <c r="W1027" s="70" t="e">
        <f t="shared" si="516"/>
        <v>#DIV/0!</v>
      </c>
      <c r="X1027" s="113"/>
    </row>
    <row r="1028" spans="1:24" ht="13.5" hidden="1" customHeight="1" outlineLevel="1">
      <c r="A1028" s="60"/>
      <c r="B1028" s="81" t="s">
        <v>97</v>
      </c>
      <c r="C1028" s="73">
        <v>22311200</v>
      </c>
      <c r="D1028" s="74"/>
      <c r="E1028" s="74"/>
      <c r="F1028" s="74"/>
      <c r="G1028" s="74"/>
      <c r="H1028" s="74"/>
      <c r="I1028" s="74"/>
      <c r="J1028" s="74"/>
      <c r="K1028" s="74"/>
      <c r="L1028" s="74"/>
      <c r="M1028" s="74"/>
      <c r="N1028" s="74"/>
      <c r="O1028" s="74"/>
      <c r="P1028" s="70">
        <f t="shared" si="510"/>
        <v>0</v>
      </c>
      <c r="Q1028" s="70" t="e">
        <f t="shared" si="511"/>
        <v>#DIV/0!</v>
      </c>
      <c r="R1028" s="71" t="e">
        <f>#REF!-F1028</f>
        <v>#REF!</v>
      </c>
      <c r="S1028" s="71" t="e">
        <f>#REF!/F1028*100</f>
        <v>#REF!</v>
      </c>
      <c r="T1028" s="70" t="e">
        <f>L1028-#REF!</f>
        <v>#REF!</v>
      </c>
      <c r="U1028" s="70" t="e">
        <f>+L1028/#REF!*100</f>
        <v>#REF!</v>
      </c>
      <c r="V1028" s="70">
        <f t="shared" si="515"/>
        <v>0</v>
      </c>
      <c r="W1028" s="70" t="e">
        <f t="shared" si="516"/>
        <v>#DIV/0!</v>
      </c>
      <c r="X1028" s="113"/>
    </row>
    <row r="1029" spans="1:24" ht="13.5" hidden="1" customHeight="1" outlineLevel="1">
      <c r="A1029" s="60"/>
      <c r="B1029" s="81" t="s">
        <v>98</v>
      </c>
      <c r="C1029" s="73">
        <v>22311300</v>
      </c>
      <c r="D1029" s="74"/>
      <c r="E1029" s="74"/>
      <c r="F1029" s="74"/>
      <c r="G1029" s="74"/>
      <c r="H1029" s="74"/>
      <c r="I1029" s="74"/>
      <c r="J1029" s="74"/>
      <c r="K1029" s="74"/>
      <c r="L1029" s="74"/>
      <c r="M1029" s="74"/>
      <c r="N1029" s="74"/>
      <c r="O1029" s="74"/>
      <c r="P1029" s="70">
        <f t="shared" si="510"/>
        <v>0</v>
      </c>
      <c r="Q1029" s="70" t="e">
        <f t="shared" si="511"/>
        <v>#DIV/0!</v>
      </c>
      <c r="R1029" s="71" t="e">
        <f>#REF!-F1029</f>
        <v>#REF!</v>
      </c>
      <c r="S1029" s="71" t="e">
        <f>#REF!/F1029*100</f>
        <v>#REF!</v>
      </c>
      <c r="T1029" s="70" t="e">
        <f>L1029-#REF!</f>
        <v>#REF!</v>
      </c>
      <c r="U1029" s="70" t="e">
        <f>+L1029/#REF!*100</f>
        <v>#REF!</v>
      </c>
      <c r="V1029" s="70">
        <f t="shared" si="515"/>
        <v>0</v>
      </c>
      <c r="W1029" s="70" t="e">
        <f t="shared" si="516"/>
        <v>#DIV/0!</v>
      </c>
      <c r="X1029" s="113"/>
    </row>
    <row r="1030" spans="1:24" ht="13.5" hidden="1" customHeight="1" outlineLevel="1">
      <c r="A1030" s="60"/>
      <c r="B1030" s="81" t="s">
        <v>99</v>
      </c>
      <c r="C1030" s="73">
        <v>22311400</v>
      </c>
      <c r="D1030" s="74"/>
      <c r="E1030" s="74"/>
      <c r="F1030" s="74"/>
      <c r="G1030" s="74"/>
      <c r="H1030" s="74"/>
      <c r="I1030" s="74"/>
      <c r="J1030" s="74"/>
      <c r="K1030" s="74"/>
      <c r="L1030" s="74"/>
      <c r="M1030" s="74"/>
      <c r="N1030" s="74"/>
      <c r="O1030" s="74"/>
      <c r="P1030" s="70">
        <f t="shared" si="510"/>
        <v>0</v>
      </c>
      <c r="Q1030" s="70" t="e">
        <f t="shared" si="511"/>
        <v>#DIV/0!</v>
      </c>
      <c r="R1030" s="71" t="e">
        <f>#REF!-F1030</f>
        <v>#REF!</v>
      </c>
      <c r="S1030" s="71" t="e">
        <f>#REF!/F1030*100</f>
        <v>#REF!</v>
      </c>
      <c r="T1030" s="70" t="e">
        <f>L1030-#REF!</f>
        <v>#REF!</v>
      </c>
      <c r="U1030" s="70" t="e">
        <f>+L1030/#REF!*100</f>
        <v>#REF!</v>
      </c>
      <c r="V1030" s="70">
        <f t="shared" si="515"/>
        <v>0</v>
      </c>
      <c r="W1030" s="70" t="e">
        <f t="shared" si="516"/>
        <v>#DIV/0!</v>
      </c>
      <c r="X1030" s="113"/>
    </row>
    <row r="1031" spans="1:24" ht="13.5" hidden="1" customHeight="1" outlineLevel="1">
      <c r="A1031" s="60"/>
      <c r="B1031" s="81" t="s">
        <v>100</v>
      </c>
      <c r="C1031" s="73">
        <v>2235</v>
      </c>
      <c r="D1031" s="74"/>
      <c r="E1031" s="74"/>
      <c r="F1031" s="74"/>
      <c r="G1031" s="74"/>
      <c r="H1031" s="74"/>
      <c r="I1031" s="74"/>
      <c r="J1031" s="74"/>
      <c r="K1031" s="74"/>
      <c r="L1031" s="74"/>
      <c r="M1031" s="74"/>
      <c r="N1031" s="74"/>
      <c r="O1031" s="74"/>
      <c r="P1031" s="70">
        <f t="shared" si="510"/>
        <v>0</v>
      </c>
      <c r="Q1031" s="70" t="e">
        <f t="shared" si="511"/>
        <v>#DIV/0!</v>
      </c>
      <c r="R1031" s="71" t="e">
        <f>#REF!-F1031</f>
        <v>#REF!</v>
      </c>
      <c r="S1031" s="71" t="e">
        <f>#REF!/F1031*100</f>
        <v>#REF!</v>
      </c>
      <c r="T1031" s="70" t="e">
        <f>L1031-#REF!</f>
        <v>#REF!</v>
      </c>
      <c r="U1031" s="70" t="e">
        <f>+L1031/#REF!*100</f>
        <v>#REF!</v>
      </c>
      <c r="V1031" s="70">
        <f t="shared" si="515"/>
        <v>0</v>
      </c>
      <c r="W1031" s="70" t="e">
        <f t="shared" si="516"/>
        <v>#DIV/0!</v>
      </c>
      <c r="X1031" s="113"/>
    </row>
    <row r="1032" spans="1:24" ht="13.5" hidden="1" customHeight="1" outlineLevel="1">
      <c r="A1032" s="60"/>
      <c r="B1032" s="72" t="s">
        <v>101</v>
      </c>
      <c r="C1032" s="73">
        <v>2511</v>
      </c>
      <c r="D1032" s="74"/>
      <c r="E1032" s="74"/>
      <c r="F1032" s="74"/>
      <c r="G1032" s="74"/>
      <c r="H1032" s="74"/>
      <c r="I1032" s="74"/>
      <c r="J1032" s="74"/>
      <c r="K1032" s="74"/>
      <c r="L1032" s="74"/>
      <c r="M1032" s="74"/>
      <c r="N1032" s="74"/>
      <c r="O1032" s="74"/>
      <c r="P1032" s="70">
        <f t="shared" si="510"/>
        <v>0</v>
      </c>
      <c r="Q1032" s="70" t="e">
        <f t="shared" si="511"/>
        <v>#DIV/0!</v>
      </c>
      <c r="R1032" s="71" t="e">
        <f>#REF!-F1032</f>
        <v>#REF!</v>
      </c>
      <c r="S1032" s="71" t="e">
        <f>#REF!/F1032*100</f>
        <v>#REF!</v>
      </c>
      <c r="T1032" s="70" t="e">
        <f>L1032-#REF!</f>
        <v>#REF!</v>
      </c>
      <c r="U1032" s="70" t="e">
        <f>+L1032/#REF!*100</f>
        <v>#REF!</v>
      </c>
      <c r="V1032" s="70">
        <f t="shared" si="515"/>
        <v>0</v>
      </c>
      <c r="W1032" s="70" t="e">
        <f t="shared" si="516"/>
        <v>#DIV/0!</v>
      </c>
      <c r="X1032" s="113"/>
    </row>
    <row r="1033" spans="1:24" ht="13.5" hidden="1" customHeight="1" outlineLevel="1">
      <c r="A1033" s="60"/>
      <c r="B1033" s="72" t="s">
        <v>102</v>
      </c>
      <c r="C1033" s="73">
        <v>2512</v>
      </c>
      <c r="D1033" s="74"/>
      <c r="E1033" s="74"/>
      <c r="F1033" s="74"/>
      <c r="G1033" s="74"/>
      <c r="H1033" s="74"/>
      <c r="I1033" s="74"/>
      <c r="J1033" s="74"/>
      <c r="K1033" s="74"/>
      <c r="L1033" s="74"/>
      <c r="M1033" s="74"/>
      <c r="N1033" s="74"/>
      <c r="O1033" s="74"/>
      <c r="P1033" s="70">
        <f t="shared" si="510"/>
        <v>0</v>
      </c>
      <c r="Q1033" s="70" t="e">
        <f t="shared" si="511"/>
        <v>#DIV/0!</v>
      </c>
      <c r="R1033" s="71" t="e">
        <f>#REF!-F1033</f>
        <v>#REF!</v>
      </c>
      <c r="S1033" s="71" t="e">
        <f>#REF!/F1033*100</f>
        <v>#REF!</v>
      </c>
      <c r="T1033" s="70" t="e">
        <f>L1033-#REF!</f>
        <v>#REF!</v>
      </c>
      <c r="U1033" s="70" t="e">
        <f>+L1033/#REF!*100</f>
        <v>#REF!</v>
      </c>
      <c r="V1033" s="70">
        <f t="shared" si="515"/>
        <v>0</v>
      </c>
      <c r="W1033" s="70" t="e">
        <f t="shared" si="516"/>
        <v>#DIV/0!</v>
      </c>
      <c r="X1033" s="113"/>
    </row>
    <row r="1034" spans="1:24" ht="13.5" hidden="1" customHeight="1" outlineLevel="1">
      <c r="A1034" s="60"/>
      <c r="B1034" s="72" t="s">
        <v>129</v>
      </c>
      <c r="C1034" s="73">
        <v>2521</v>
      </c>
      <c r="D1034" s="74"/>
      <c r="E1034" s="74"/>
      <c r="F1034" s="74"/>
      <c r="G1034" s="74"/>
      <c r="H1034" s="74"/>
      <c r="I1034" s="74"/>
      <c r="J1034" s="74"/>
      <c r="K1034" s="74"/>
      <c r="L1034" s="74"/>
      <c r="M1034" s="74"/>
      <c r="N1034" s="74"/>
      <c r="O1034" s="74"/>
      <c r="P1034" s="70">
        <f t="shared" si="510"/>
        <v>0</v>
      </c>
      <c r="Q1034" s="70" t="e">
        <f t="shared" si="511"/>
        <v>#DIV/0!</v>
      </c>
      <c r="R1034" s="71" t="e">
        <f>#REF!-F1034</f>
        <v>#REF!</v>
      </c>
      <c r="S1034" s="71" t="e">
        <f>#REF!/F1034*100</f>
        <v>#REF!</v>
      </c>
      <c r="T1034" s="70" t="e">
        <f>L1034-#REF!</f>
        <v>#REF!</v>
      </c>
      <c r="U1034" s="70" t="e">
        <f>+L1034/#REF!*100</f>
        <v>#REF!</v>
      </c>
      <c r="V1034" s="70">
        <f t="shared" si="515"/>
        <v>0</v>
      </c>
      <c r="W1034" s="70" t="e">
        <f t="shared" si="516"/>
        <v>#DIV/0!</v>
      </c>
      <c r="X1034" s="113"/>
    </row>
    <row r="1035" spans="1:24" ht="13.5" hidden="1" customHeight="1" outlineLevel="1">
      <c r="A1035" s="60"/>
      <c r="B1035" s="85" t="s">
        <v>104</v>
      </c>
      <c r="C1035" s="73">
        <v>2721</v>
      </c>
      <c r="D1035" s="74"/>
      <c r="E1035" s="74"/>
      <c r="F1035" s="74"/>
      <c r="G1035" s="74"/>
      <c r="H1035" s="74"/>
      <c r="I1035" s="74"/>
      <c r="J1035" s="74"/>
      <c r="K1035" s="74"/>
      <c r="L1035" s="74"/>
      <c r="M1035" s="74"/>
      <c r="N1035" s="74"/>
      <c r="O1035" s="74"/>
      <c r="P1035" s="70">
        <f t="shared" si="510"/>
        <v>0</v>
      </c>
      <c r="Q1035" s="70" t="e">
        <f t="shared" si="511"/>
        <v>#DIV/0!</v>
      </c>
      <c r="R1035" s="71" t="e">
        <f>#REF!-F1035</f>
        <v>#REF!</v>
      </c>
      <c r="S1035" s="71" t="e">
        <f>#REF!/F1035*100</f>
        <v>#REF!</v>
      </c>
      <c r="T1035" s="70" t="e">
        <f>L1035-#REF!</f>
        <v>#REF!</v>
      </c>
      <c r="U1035" s="70" t="e">
        <f>+L1035/#REF!*100</f>
        <v>#REF!</v>
      </c>
      <c r="V1035" s="70">
        <f t="shared" si="515"/>
        <v>0</v>
      </c>
      <c r="W1035" s="70" t="e">
        <f t="shared" si="516"/>
        <v>#DIV/0!</v>
      </c>
      <c r="X1035" s="113"/>
    </row>
    <row r="1036" spans="1:24" ht="12.75" hidden="1" customHeight="1" outlineLevel="1">
      <c r="A1036" s="60"/>
      <c r="B1036" s="88" t="s">
        <v>109</v>
      </c>
      <c r="C1036" s="73"/>
      <c r="D1036" s="79">
        <f t="shared" ref="D1036:J1036" si="517">D1037+D1038+D1039+D1040</f>
        <v>0</v>
      </c>
      <c r="E1036" s="79">
        <f t="shared" si="517"/>
        <v>0</v>
      </c>
      <c r="F1036" s="79">
        <f t="shared" ref="F1036" si="518">F1037+F1038+F1039+F1040</f>
        <v>0</v>
      </c>
      <c r="G1036" s="79">
        <f t="shared" si="517"/>
        <v>0</v>
      </c>
      <c r="H1036" s="79">
        <f t="shared" si="517"/>
        <v>0</v>
      </c>
      <c r="I1036" s="79">
        <f t="shared" si="517"/>
        <v>0</v>
      </c>
      <c r="J1036" s="79">
        <f t="shared" si="517"/>
        <v>0</v>
      </c>
      <c r="K1036" s="79">
        <f t="shared" ref="K1036:M1036" si="519">K1037+K1038+K1039+K1040</f>
        <v>0</v>
      </c>
      <c r="L1036" s="79">
        <f t="shared" ref="L1036:O1036" si="520">L1037+L1038+L1039+L1040</f>
        <v>0</v>
      </c>
      <c r="M1036" s="79">
        <f t="shared" si="519"/>
        <v>0</v>
      </c>
      <c r="N1036" s="79">
        <f t="shared" si="520"/>
        <v>0</v>
      </c>
      <c r="O1036" s="79">
        <f t="shared" si="520"/>
        <v>0</v>
      </c>
      <c r="P1036" s="70">
        <f t="shared" si="510"/>
        <v>0</v>
      </c>
      <c r="Q1036" s="70" t="e">
        <f t="shared" si="511"/>
        <v>#DIV/0!</v>
      </c>
      <c r="R1036" s="71" t="e">
        <f>#REF!-F1036</f>
        <v>#REF!</v>
      </c>
      <c r="S1036" s="71" t="e">
        <f>#REF!/F1036*100</f>
        <v>#REF!</v>
      </c>
      <c r="T1036" s="70" t="e">
        <f>L1036-#REF!</f>
        <v>#REF!</v>
      </c>
      <c r="U1036" s="70" t="e">
        <f>+L1036/#REF!*100</f>
        <v>#REF!</v>
      </c>
      <c r="V1036" s="70">
        <f t="shared" si="515"/>
        <v>0</v>
      </c>
      <c r="W1036" s="70" t="e">
        <f t="shared" si="516"/>
        <v>#DIV/0!</v>
      </c>
      <c r="X1036" s="113"/>
    </row>
    <row r="1037" spans="1:24" ht="12.75" hidden="1" customHeight="1" outlineLevel="1">
      <c r="A1037" s="60"/>
      <c r="B1037" s="72" t="s">
        <v>110</v>
      </c>
      <c r="C1037" s="73">
        <v>3111</v>
      </c>
      <c r="D1037" s="74"/>
      <c r="E1037" s="74"/>
      <c r="F1037" s="74"/>
      <c r="G1037" s="74"/>
      <c r="H1037" s="74"/>
      <c r="I1037" s="74"/>
      <c r="J1037" s="74"/>
      <c r="K1037" s="74"/>
      <c r="L1037" s="74"/>
      <c r="M1037" s="74"/>
      <c r="N1037" s="74"/>
      <c r="O1037" s="74"/>
      <c r="P1037" s="70">
        <f t="shared" si="510"/>
        <v>0</v>
      </c>
      <c r="Q1037" s="70" t="e">
        <f t="shared" si="511"/>
        <v>#DIV/0!</v>
      </c>
      <c r="R1037" s="71" t="e">
        <f>#REF!-F1037</f>
        <v>#REF!</v>
      </c>
      <c r="S1037" s="71" t="e">
        <f>#REF!/F1037*100</f>
        <v>#REF!</v>
      </c>
      <c r="T1037" s="70" t="e">
        <f>L1037-#REF!</f>
        <v>#REF!</v>
      </c>
      <c r="U1037" s="70" t="e">
        <f>+L1037/#REF!*100</f>
        <v>#REF!</v>
      </c>
      <c r="V1037" s="70">
        <f t="shared" si="515"/>
        <v>0</v>
      </c>
      <c r="W1037" s="70" t="e">
        <f t="shared" si="516"/>
        <v>#DIV/0!</v>
      </c>
      <c r="X1037" s="113"/>
    </row>
    <row r="1038" spans="1:24" ht="12.75" hidden="1" customHeight="1" outlineLevel="1">
      <c r="A1038" s="60"/>
      <c r="B1038" s="72" t="s">
        <v>111</v>
      </c>
      <c r="C1038" s="73">
        <v>3112</v>
      </c>
      <c r="D1038" s="74"/>
      <c r="E1038" s="74"/>
      <c r="F1038" s="74"/>
      <c r="G1038" s="74"/>
      <c r="H1038" s="74"/>
      <c r="I1038" s="74"/>
      <c r="J1038" s="74"/>
      <c r="K1038" s="74"/>
      <c r="L1038" s="74"/>
      <c r="M1038" s="74"/>
      <c r="N1038" s="74"/>
      <c r="O1038" s="74"/>
      <c r="P1038" s="70">
        <f t="shared" si="510"/>
        <v>0</v>
      </c>
      <c r="Q1038" s="70" t="e">
        <f t="shared" si="511"/>
        <v>#DIV/0!</v>
      </c>
      <c r="R1038" s="71" t="e">
        <f>#REF!-F1038</f>
        <v>#REF!</v>
      </c>
      <c r="S1038" s="71" t="e">
        <f>#REF!/F1038*100</f>
        <v>#REF!</v>
      </c>
      <c r="T1038" s="70" t="e">
        <f>L1038-#REF!</f>
        <v>#REF!</v>
      </c>
      <c r="U1038" s="70" t="e">
        <f>+L1038/#REF!*100</f>
        <v>#REF!</v>
      </c>
      <c r="V1038" s="70">
        <f t="shared" si="515"/>
        <v>0</v>
      </c>
      <c r="W1038" s="70" t="e">
        <f t="shared" si="516"/>
        <v>#DIV/0!</v>
      </c>
      <c r="X1038" s="113"/>
    </row>
    <row r="1039" spans="1:24" ht="12.75" hidden="1" customHeight="1" outlineLevel="1">
      <c r="A1039" s="60"/>
      <c r="B1039" s="72" t="s">
        <v>112</v>
      </c>
      <c r="C1039" s="73">
        <v>3113</v>
      </c>
      <c r="D1039" s="74"/>
      <c r="E1039" s="74"/>
      <c r="F1039" s="74"/>
      <c r="G1039" s="74"/>
      <c r="H1039" s="74"/>
      <c r="I1039" s="74"/>
      <c r="J1039" s="74"/>
      <c r="K1039" s="74"/>
      <c r="L1039" s="74"/>
      <c r="M1039" s="74"/>
      <c r="N1039" s="74"/>
      <c r="O1039" s="74"/>
      <c r="P1039" s="70">
        <f t="shared" si="510"/>
        <v>0</v>
      </c>
      <c r="Q1039" s="70" t="e">
        <f t="shared" si="511"/>
        <v>#DIV/0!</v>
      </c>
      <c r="R1039" s="71" t="e">
        <f>#REF!-F1039</f>
        <v>#REF!</v>
      </c>
      <c r="S1039" s="71" t="e">
        <f>#REF!/F1039*100</f>
        <v>#REF!</v>
      </c>
      <c r="T1039" s="70" t="e">
        <f>L1039-#REF!</f>
        <v>#REF!</v>
      </c>
      <c r="U1039" s="70" t="e">
        <f>+L1039/#REF!*100</f>
        <v>#REF!</v>
      </c>
      <c r="V1039" s="70">
        <f t="shared" si="515"/>
        <v>0</v>
      </c>
      <c r="W1039" s="70" t="e">
        <f t="shared" si="516"/>
        <v>#DIV/0!</v>
      </c>
      <c r="X1039" s="113"/>
    </row>
    <row r="1040" spans="1:24" collapsed="1">
      <c r="A1040" s="60"/>
      <c r="B1040" s="110"/>
      <c r="C1040" s="97"/>
      <c r="D1040" s="74"/>
      <c r="E1040" s="74"/>
      <c r="F1040" s="74"/>
      <c r="G1040" s="74"/>
      <c r="H1040" s="74"/>
      <c r="I1040" s="74"/>
      <c r="J1040" s="74"/>
      <c r="K1040" s="74"/>
      <c r="L1040" s="74"/>
      <c r="M1040" s="74"/>
      <c r="N1040" s="74"/>
      <c r="O1040" s="74"/>
      <c r="P1040" s="70">
        <f t="shared" si="510"/>
        <v>0</v>
      </c>
      <c r="Q1040" s="70" t="e">
        <f t="shared" si="511"/>
        <v>#DIV/0!</v>
      </c>
      <c r="R1040" s="71" t="e">
        <f>#REF!-F1040</f>
        <v>#REF!</v>
      </c>
      <c r="S1040" s="71" t="e">
        <f>#REF!/F1040*100</f>
        <v>#REF!</v>
      </c>
      <c r="T1040" s="70" t="e">
        <f>L1040-#REF!</f>
        <v>#REF!</v>
      </c>
      <c r="U1040" s="70" t="e">
        <f>+L1040/#REF!*100</f>
        <v>#REF!</v>
      </c>
      <c r="V1040" s="70">
        <f t="shared" si="515"/>
        <v>0</v>
      </c>
      <c r="W1040" s="70" t="e">
        <f t="shared" si="516"/>
        <v>#DIV/0!</v>
      </c>
      <c r="X1040" s="113"/>
    </row>
    <row r="1041" spans="1:24" outlineLevel="1">
      <c r="A1041" s="60">
        <v>20</v>
      </c>
      <c r="B1041" s="107" t="s">
        <v>204</v>
      </c>
      <c r="C1041" s="97" t="s">
        <v>166</v>
      </c>
      <c r="D1041" s="94"/>
      <c r="E1041" s="94"/>
      <c r="F1041" s="94"/>
      <c r="G1041" s="94"/>
      <c r="H1041" s="94"/>
      <c r="I1041" s="94"/>
      <c r="J1041" s="94"/>
      <c r="K1041" s="94"/>
      <c r="L1041" s="94"/>
      <c r="M1041" s="94"/>
      <c r="N1041" s="94"/>
      <c r="O1041" s="94"/>
      <c r="P1041" s="70">
        <f t="shared" si="510"/>
        <v>0</v>
      </c>
      <c r="Q1041" s="70" t="e">
        <f t="shared" si="511"/>
        <v>#DIV/0!</v>
      </c>
      <c r="R1041" s="71" t="e">
        <f>#REF!-F1041</f>
        <v>#REF!</v>
      </c>
      <c r="S1041" s="71" t="e">
        <f>#REF!/F1041*100</f>
        <v>#REF!</v>
      </c>
      <c r="T1041" s="70" t="e">
        <f>L1041-#REF!</f>
        <v>#REF!</v>
      </c>
      <c r="U1041" s="70" t="e">
        <f>+L1041/#REF!*100</f>
        <v>#REF!</v>
      </c>
      <c r="V1041" s="70">
        <f t="shared" si="515"/>
        <v>0</v>
      </c>
      <c r="W1041" s="70" t="e">
        <f t="shared" si="516"/>
        <v>#DIV/0!</v>
      </c>
      <c r="X1041" s="113"/>
    </row>
    <row r="1042" spans="1:24" outlineLevel="1">
      <c r="A1042" s="60"/>
      <c r="B1042" s="107" t="s">
        <v>117</v>
      </c>
      <c r="C1042" s="97"/>
      <c r="D1042" s="67">
        <f>SUM(D1043:D1049,D1054:D1071)-D1061</f>
        <v>9966.3089999999993</v>
      </c>
      <c r="E1042" s="67">
        <f>SUM(E1043:E1049,E1054:E1073)</f>
        <v>0</v>
      </c>
      <c r="F1042" s="67">
        <f>SUM(F1043:F1049,F1054:F1071)-F1061</f>
        <v>21093.399999999998</v>
      </c>
      <c r="G1042" s="67">
        <f>SUM(G1043:G1049,G1054:G1071)</f>
        <v>100</v>
      </c>
      <c r="H1042" s="67">
        <f>SUM(H1043:H1049,H1054:H1071)-H1061</f>
        <v>19910.599999999999</v>
      </c>
      <c r="I1042" s="67">
        <f>SUM(I1043:I1049,I1054:I1071)</f>
        <v>100</v>
      </c>
      <c r="J1042" s="67">
        <f>SUM(J1043:J1049,J1054:J1071)-J1061</f>
        <v>15264.9</v>
      </c>
      <c r="K1042" s="67">
        <f>SUM(K1043:K1049,K1054:K1071)</f>
        <v>100</v>
      </c>
      <c r="L1042" s="67">
        <f>SUM(L1043:L1049,L1054:L1071)-L1061</f>
        <v>19434.900000000001</v>
      </c>
      <c r="M1042" s="67">
        <f>SUM(M1043:M1049,M1054:M1071)</f>
        <v>100</v>
      </c>
      <c r="N1042" s="67">
        <f>SUM(N1043:N1049,N1054:N1071)-N1061</f>
        <v>20297.800000000003</v>
      </c>
      <c r="O1042" s="67">
        <f>SUM(O1043:O1049,O1054:O1071)</f>
        <v>100</v>
      </c>
      <c r="P1042" s="70">
        <f t="shared" si="510"/>
        <v>11127.090999999999</v>
      </c>
      <c r="Q1042" s="70">
        <f t="shared" si="511"/>
        <v>211.64706011021735</v>
      </c>
      <c r="R1042" s="71" t="e">
        <f>#REF!-F1042</f>
        <v>#REF!</v>
      </c>
      <c r="S1042" s="71" t="e">
        <f>#REF!/F1042*100</f>
        <v>#REF!</v>
      </c>
      <c r="T1042" s="70" t="e">
        <f>L1042-#REF!</f>
        <v>#REF!</v>
      </c>
      <c r="U1042" s="70" t="e">
        <f>+L1042/#REF!*100</f>
        <v>#REF!</v>
      </c>
      <c r="V1042" s="70">
        <f t="shared" si="515"/>
        <v>862.90000000000146</v>
      </c>
      <c r="W1042" s="70">
        <f t="shared" si="516"/>
        <v>104.43995081014053</v>
      </c>
      <c r="X1042" s="113"/>
    </row>
    <row r="1043" spans="1:24" outlineLevel="1">
      <c r="A1043" s="60"/>
      <c r="B1043" s="72" t="s">
        <v>77</v>
      </c>
      <c r="C1043" s="73">
        <v>2111</v>
      </c>
      <c r="D1043" s="99">
        <v>1884.048</v>
      </c>
      <c r="E1043" s="74"/>
      <c r="F1043" s="74">
        <v>2656.3</v>
      </c>
      <c r="G1043" s="74"/>
      <c r="H1043" s="74">
        <v>2656.3</v>
      </c>
      <c r="I1043" s="74"/>
      <c r="J1043" s="74">
        <f>2656.3*2</f>
        <v>5312.6</v>
      </c>
      <c r="K1043" s="74"/>
      <c r="L1043" s="74">
        <f>2656.3*2</f>
        <v>5312.6</v>
      </c>
      <c r="M1043" s="74"/>
      <c r="N1043" s="74">
        <f>2656.3*2.2</f>
        <v>5843.8600000000006</v>
      </c>
      <c r="O1043" s="74"/>
      <c r="P1043" s="70">
        <f t="shared" si="510"/>
        <v>772.25200000000018</v>
      </c>
      <c r="Q1043" s="70">
        <f t="shared" si="511"/>
        <v>140.9889769262779</v>
      </c>
      <c r="R1043" s="71" t="e">
        <f>#REF!-F1043</f>
        <v>#REF!</v>
      </c>
      <c r="S1043" s="71" t="e">
        <f>#REF!/F1043*100</f>
        <v>#REF!</v>
      </c>
      <c r="T1043" s="70" t="e">
        <f>L1043-#REF!</f>
        <v>#REF!</v>
      </c>
      <c r="U1043" s="70" t="e">
        <f>+L1043/#REF!*100</f>
        <v>#REF!</v>
      </c>
      <c r="V1043" s="70">
        <f t="shared" si="515"/>
        <v>531.26000000000022</v>
      </c>
      <c r="W1043" s="70">
        <f t="shared" si="516"/>
        <v>110.00000000000001</v>
      </c>
      <c r="X1043" s="113"/>
    </row>
    <row r="1044" spans="1:24" ht="12" customHeight="1" outlineLevel="1">
      <c r="A1044" s="60"/>
      <c r="B1044" s="72" t="s">
        <v>118</v>
      </c>
      <c r="C1044" s="73">
        <v>2121</v>
      </c>
      <c r="D1044" s="99">
        <v>321.541</v>
      </c>
      <c r="E1044" s="74"/>
      <c r="F1044" s="100">
        <v>458.2</v>
      </c>
      <c r="G1044" s="74"/>
      <c r="H1044" s="100">
        <v>458.2</v>
      </c>
      <c r="I1044" s="74"/>
      <c r="J1044" s="100">
        <f>458.2*2</f>
        <v>916.4</v>
      </c>
      <c r="K1044" s="74"/>
      <c r="L1044" s="100">
        <f>458.2*2</f>
        <v>916.4</v>
      </c>
      <c r="M1044" s="74"/>
      <c r="N1044" s="100">
        <f>458.2*2.2</f>
        <v>1008.0400000000001</v>
      </c>
      <c r="O1044" s="74"/>
      <c r="P1044" s="70">
        <f t="shared" si="510"/>
        <v>136.65899999999999</v>
      </c>
      <c r="Q1044" s="70">
        <f t="shared" si="511"/>
        <v>142.50126733449233</v>
      </c>
      <c r="R1044" s="71" t="e">
        <f>#REF!-F1044</f>
        <v>#REF!</v>
      </c>
      <c r="S1044" s="71" t="e">
        <f>#REF!/F1044*100</f>
        <v>#REF!</v>
      </c>
      <c r="T1044" s="70" t="e">
        <f>L1044-#REF!</f>
        <v>#REF!</v>
      </c>
      <c r="U1044" s="70" t="e">
        <f>+L1044/#REF!*100</f>
        <v>#REF!</v>
      </c>
      <c r="V1044" s="70">
        <f t="shared" si="515"/>
        <v>91.6400000000001</v>
      </c>
      <c r="W1044" s="70">
        <f t="shared" si="516"/>
        <v>110.00000000000001</v>
      </c>
      <c r="X1044" s="113"/>
    </row>
    <row r="1045" spans="1:24" ht="13.5" customHeight="1" outlineLevel="1">
      <c r="A1045" s="60"/>
      <c r="B1045" s="101" t="s">
        <v>79</v>
      </c>
      <c r="C1045" s="73">
        <v>2211</v>
      </c>
      <c r="D1045" s="99"/>
      <c r="E1045" s="74"/>
      <c r="F1045" s="100">
        <v>15</v>
      </c>
      <c r="G1045" s="74"/>
      <c r="H1045" s="100">
        <v>15</v>
      </c>
      <c r="I1045" s="74"/>
      <c r="J1045" s="100">
        <v>15</v>
      </c>
      <c r="K1045" s="74"/>
      <c r="L1045" s="100">
        <v>15</v>
      </c>
      <c r="M1045" s="74"/>
      <c r="N1045" s="100">
        <v>15</v>
      </c>
      <c r="O1045" s="74"/>
      <c r="P1045" s="70">
        <f t="shared" si="510"/>
        <v>15</v>
      </c>
      <c r="Q1045" s="70" t="e">
        <f t="shared" si="511"/>
        <v>#DIV/0!</v>
      </c>
      <c r="R1045" s="71" t="e">
        <f>#REF!-F1045</f>
        <v>#REF!</v>
      </c>
      <c r="S1045" s="71" t="e">
        <f>#REF!/F1045*100</f>
        <v>#REF!</v>
      </c>
      <c r="T1045" s="70" t="e">
        <f>L1045-#REF!</f>
        <v>#REF!</v>
      </c>
      <c r="U1045" s="70" t="e">
        <f>+L1045/#REF!*100</f>
        <v>#REF!</v>
      </c>
      <c r="V1045" s="70">
        <f t="shared" si="515"/>
        <v>0</v>
      </c>
      <c r="W1045" s="70">
        <f t="shared" si="516"/>
        <v>100</v>
      </c>
      <c r="X1045" s="113"/>
    </row>
    <row r="1046" spans="1:24" outlineLevel="1">
      <c r="A1046" s="60"/>
      <c r="B1046" s="76" t="s">
        <v>80</v>
      </c>
      <c r="C1046" s="73">
        <v>2212</v>
      </c>
      <c r="D1046" s="99">
        <v>15.6</v>
      </c>
      <c r="E1046" s="74"/>
      <c r="F1046" s="100">
        <v>20</v>
      </c>
      <c r="G1046" s="74"/>
      <c r="H1046" s="100">
        <v>20</v>
      </c>
      <c r="I1046" s="74"/>
      <c r="J1046" s="100">
        <v>20</v>
      </c>
      <c r="K1046" s="74"/>
      <c r="L1046" s="100">
        <v>20</v>
      </c>
      <c r="M1046" s="74"/>
      <c r="N1046" s="100">
        <v>20</v>
      </c>
      <c r="O1046" s="74"/>
      <c r="P1046" s="70">
        <f t="shared" si="510"/>
        <v>4.4000000000000004</v>
      </c>
      <c r="Q1046" s="70">
        <f t="shared" si="511"/>
        <v>128.2051282051282</v>
      </c>
      <c r="R1046" s="71" t="e">
        <f>#REF!-F1046</f>
        <v>#REF!</v>
      </c>
      <c r="S1046" s="71" t="e">
        <f>#REF!/F1046*100</f>
        <v>#REF!</v>
      </c>
      <c r="T1046" s="70" t="e">
        <f>L1046-#REF!</f>
        <v>#REF!</v>
      </c>
      <c r="U1046" s="70" t="e">
        <f>+L1046/#REF!*100</f>
        <v>#REF!</v>
      </c>
      <c r="V1046" s="70">
        <f t="shared" si="515"/>
        <v>0</v>
      </c>
      <c r="W1046" s="70">
        <f t="shared" si="516"/>
        <v>100</v>
      </c>
      <c r="X1046" s="113"/>
    </row>
    <row r="1047" spans="1:24" outlineLevel="1">
      <c r="A1047" s="60"/>
      <c r="B1047" s="72" t="s">
        <v>81</v>
      </c>
      <c r="C1047" s="73">
        <v>2213</v>
      </c>
      <c r="D1047" s="99"/>
      <c r="E1047" s="74"/>
      <c r="F1047" s="100"/>
      <c r="G1047" s="74"/>
      <c r="H1047" s="100"/>
      <c r="I1047" s="74"/>
      <c r="J1047" s="100"/>
      <c r="K1047" s="74"/>
      <c r="L1047" s="100"/>
      <c r="M1047" s="74"/>
      <c r="N1047" s="100"/>
      <c r="O1047" s="74"/>
      <c r="P1047" s="70">
        <f t="shared" si="510"/>
        <v>0</v>
      </c>
      <c r="Q1047" s="70" t="e">
        <f t="shared" si="511"/>
        <v>#DIV/0!</v>
      </c>
      <c r="R1047" s="71" t="e">
        <f>#REF!-F1047</f>
        <v>#REF!</v>
      </c>
      <c r="S1047" s="71" t="e">
        <f>#REF!/F1047*100</f>
        <v>#REF!</v>
      </c>
      <c r="T1047" s="70" t="e">
        <f>L1047-#REF!</f>
        <v>#REF!</v>
      </c>
      <c r="U1047" s="70" t="e">
        <f>+L1047/#REF!*100</f>
        <v>#REF!</v>
      </c>
      <c r="V1047" s="70">
        <f t="shared" si="515"/>
        <v>0</v>
      </c>
      <c r="W1047" s="70" t="e">
        <f t="shared" si="516"/>
        <v>#DIV/0!</v>
      </c>
      <c r="X1047" s="113"/>
    </row>
    <row r="1048" spans="1:24" outlineLevel="1">
      <c r="A1048" s="60"/>
      <c r="B1048" s="72" t="s">
        <v>82</v>
      </c>
      <c r="C1048" s="73">
        <v>2214</v>
      </c>
      <c r="D1048" s="99"/>
      <c r="E1048" s="74"/>
      <c r="F1048" s="100">
        <v>180</v>
      </c>
      <c r="G1048" s="74"/>
      <c r="H1048" s="100">
        <v>180</v>
      </c>
      <c r="I1048" s="74"/>
      <c r="J1048" s="100">
        <v>180</v>
      </c>
      <c r="K1048" s="74"/>
      <c r="L1048" s="100">
        <v>120</v>
      </c>
      <c r="M1048" s="74"/>
      <c r="N1048" s="100">
        <v>120</v>
      </c>
      <c r="O1048" s="74"/>
      <c r="P1048" s="70">
        <f t="shared" si="510"/>
        <v>180</v>
      </c>
      <c r="Q1048" s="70" t="e">
        <f t="shared" si="511"/>
        <v>#DIV/0!</v>
      </c>
      <c r="R1048" s="71" t="e">
        <f>#REF!-F1048</f>
        <v>#REF!</v>
      </c>
      <c r="S1048" s="71" t="e">
        <f>#REF!/F1048*100</f>
        <v>#REF!</v>
      </c>
      <c r="T1048" s="70" t="e">
        <f>L1048-#REF!</f>
        <v>#REF!</v>
      </c>
      <c r="U1048" s="70" t="e">
        <f>+L1048/#REF!*100</f>
        <v>#REF!</v>
      </c>
      <c r="V1048" s="70">
        <f t="shared" si="515"/>
        <v>0</v>
      </c>
      <c r="W1048" s="70">
        <f t="shared" si="516"/>
        <v>100</v>
      </c>
      <c r="X1048" s="113"/>
    </row>
    <row r="1049" spans="1:24" outlineLevel="1">
      <c r="A1049" s="60"/>
      <c r="B1049" s="83" t="s">
        <v>83</v>
      </c>
      <c r="C1049" s="78">
        <v>2215</v>
      </c>
      <c r="D1049" s="79">
        <f t="shared" ref="D1049:J1049" si="521">D1050+D1051+D1052+D1053</f>
        <v>7391.12</v>
      </c>
      <c r="E1049" s="79">
        <f t="shared" si="521"/>
        <v>0</v>
      </c>
      <c r="F1049" s="79">
        <f t="shared" ref="F1049" si="522">F1050+F1051+F1052+F1053</f>
        <v>8007.3</v>
      </c>
      <c r="G1049" s="79">
        <f t="shared" si="521"/>
        <v>100</v>
      </c>
      <c r="H1049" s="79">
        <f t="shared" si="521"/>
        <v>9209.7000000000007</v>
      </c>
      <c r="I1049" s="79">
        <f t="shared" si="521"/>
        <v>100</v>
      </c>
      <c r="J1049" s="79">
        <f t="shared" si="521"/>
        <v>8007.3</v>
      </c>
      <c r="K1049" s="79">
        <f t="shared" ref="K1049:M1049" si="523">K1050+K1051+K1052+K1053</f>
        <v>100</v>
      </c>
      <c r="L1049" s="79">
        <f t="shared" ref="L1049:O1049" si="524">L1050+L1051+L1052+L1053</f>
        <v>12517.3</v>
      </c>
      <c r="M1049" s="79">
        <f t="shared" si="523"/>
        <v>100</v>
      </c>
      <c r="N1049" s="79">
        <f t="shared" si="524"/>
        <v>12517.3</v>
      </c>
      <c r="O1049" s="79">
        <f t="shared" si="524"/>
        <v>100</v>
      </c>
      <c r="P1049" s="70">
        <f t="shared" si="510"/>
        <v>616.18000000000029</v>
      </c>
      <c r="Q1049" s="70">
        <f t="shared" si="511"/>
        <v>108.33676086980053</v>
      </c>
      <c r="R1049" s="71" t="e">
        <f>#REF!-F1049</f>
        <v>#REF!</v>
      </c>
      <c r="S1049" s="71" t="e">
        <f>#REF!/F1049*100</f>
        <v>#REF!</v>
      </c>
      <c r="T1049" s="70" t="e">
        <f>L1049-#REF!</f>
        <v>#REF!</v>
      </c>
      <c r="U1049" s="70" t="e">
        <f>+L1049/#REF!*100</f>
        <v>#REF!</v>
      </c>
      <c r="V1049" s="70">
        <f t="shared" si="515"/>
        <v>0</v>
      </c>
      <c r="W1049" s="70">
        <f t="shared" si="516"/>
        <v>100</v>
      </c>
      <c r="X1049" s="113"/>
    </row>
    <row r="1050" spans="1:24" outlineLevel="1">
      <c r="A1050" s="60"/>
      <c r="B1050" s="80" t="s">
        <v>119</v>
      </c>
      <c r="C1050" s="73">
        <v>22151</v>
      </c>
      <c r="D1050" s="99"/>
      <c r="E1050" s="74"/>
      <c r="F1050" s="74"/>
      <c r="G1050" s="74"/>
      <c r="H1050" s="74"/>
      <c r="I1050" s="74"/>
      <c r="J1050" s="74"/>
      <c r="K1050" s="74"/>
      <c r="L1050" s="74"/>
      <c r="M1050" s="74"/>
      <c r="N1050" s="74"/>
      <c r="O1050" s="74"/>
      <c r="P1050" s="70">
        <f t="shared" si="510"/>
        <v>0</v>
      </c>
      <c r="Q1050" s="70" t="e">
        <f t="shared" si="511"/>
        <v>#DIV/0!</v>
      </c>
      <c r="R1050" s="71" t="e">
        <f>#REF!-F1050</f>
        <v>#REF!</v>
      </c>
      <c r="S1050" s="71" t="e">
        <f>#REF!/F1050*100</f>
        <v>#REF!</v>
      </c>
      <c r="T1050" s="70" t="e">
        <f>L1050-#REF!</f>
        <v>#REF!</v>
      </c>
      <c r="U1050" s="70" t="e">
        <f>+L1050/#REF!*100</f>
        <v>#REF!</v>
      </c>
      <c r="V1050" s="70">
        <f t="shared" si="515"/>
        <v>0</v>
      </c>
      <c r="W1050" s="70" t="e">
        <f t="shared" si="516"/>
        <v>#DIV/0!</v>
      </c>
      <c r="X1050" s="113"/>
    </row>
    <row r="1051" spans="1:24" outlineLevel="1">
      <c r="A1051" s="60"/>
      <c r="B1051" s="80" t="s">
        <v>120</v>
      </c>
      <c r="C1051" s="73">
        <v>22152</v>
      </c>
      <c r="D1051" s="99"/>
      <c r="E1051" s="74"/>
      <c r="F1051" s="74"/>
      <c r="G1051" s="74"/>
      <c r="H1051" s="74"/>
      <c r="I1051" s="74"/>
      <c r="J1051" s="74"/>
      <c r="K1051" s="74"/>
      <c r="L1051" s="74"/>
      <c r="M1051" s="74"/>
      <c r="N1051" s="74"/>
      <c r="O1051" s="74"/>
      <c r="P1051" s="70">
        <f t="shared" si="510"/>
        <v>0</v>
      </c>
      <c r="Q1051" s="70" t="e">
        <f t="shared" si="511"/>
        <v>#DIV/0!</v>
      </c>
      <c r="R1051" s="71" t="e">
        <f>#REF!-F1051</f>
        <v>#REF!</v>
      </c>
      <c r="S1051" s="71" t="e">
        <f>#REF!/F1051*100</f>
        <v>#REF!</v>
      </c>
      <c r="T1051" s="70" t="e">
        <f>L1051-#REF!</f>
        <v>#REF!</v>
      </c>
      <c r="U1051" s="70" t="e">
        <f>+L1051/#REF!*100</f>
        <v>#REF!</v>
      </c>
      <c r="V1051" s="70">
        <f t="shared" si="515"/>
        <v>0</v>
      </c>
      <c r="W1051" s="70" t="e">
        <f t="shared" si="516"/>
        <v>#DIV/0!</v>
      </c>
      <c r="X1051" s="113"/>
    </row>
    <row r="1052" spans="1:24" outlineLevel="1">
      <c r="A1052" s="60"/>
      <c r="B1052" s="80" t="s">
        <v>86</v>
      </c>
      <c r="C1052" s="73">
        <v>22153</v>
      </c>
      <c r="D1052" s="99"/>
      <c r="E1052" s="74"/>
      <c r="F1052" s="74"/>
      <c r="G1052" s="74"/>
      <c r="H1052" s="74"/>
      <c r="I1052" s="74"/>
      <c r="J1052" s="74"/>
      <c r="K1052" s="74"/>
      <c r="L1052" s="74"/>
      <c r="M1052" s="74"/>
      <c r="N1052" s="74"/>
      <c r="O1052" s="74"/>
      <c r="P1052" s="70">
        <f t="shared" si="510"/>
        <v>0</v>
      </c>
      <c r="Q1052" s="70" t="e">
        <f t="shared" si="511"/>
        <v>#DIV/0!</v>
      </c>
      <c r="R1052" s="71" t="e">
        <f>#REF!-F1052</f>
        <v>#REF!</v>
      </c>
      <c r="S1052" s="71" t="e">
        <f>#REF!/F1052*100</f>
        <v>#REF!</v>
      </c>
      <c r="T1052" s="70" t="e">
        <f>L1052-#REF!</f>
        <v>#REF!</v>
      </c>
      <c r="U1052" s="70" t="e">
        <f>+L1052/#REF!*100</f>
        <v>#REF!</v>
      </c>
      <c r="V1052" s="70">
        <f t="shared" si="515"/>
        <v>0</v>
      </c>
      <c r="W1052" s="70" t="e">
        <f t="shared" si="516"/>
        <v>#DIV/0!</v>
      </c>
      <c r="X1052" s="113"/>
    </row>
    <row r="1053" spans="1:24" outlineLevel="1">
      <c r="A1053" s="60"/>
      <c r="B1053" s="80" t="s">
        <v>121</v>
      </c>
      <c r="C1053" s="73">
        <v>22154</v>
      </c>
      <c r="D1053" s="99">
        <v>7391.12</v>
      </c>
      <c r="E1053" s="74"/>
      <c r="F1053" s="74">
        <v>8007.3</v>
      </c>
      <c r="G1053" s="74">
        <v>100</v>
      </c>
      <c r="H1053" s="74">
        <v>9209.7000000000007</v>
      </c>
      <c r="I1053" s="74">
        <v>100</v>
      </c>
      <c r="J1053" s="74">
        <v>8007.3</v>
      </c>
      <c r="K1053" s="74">
        <v>100</v>
      </c>
      <c r="L1053" s="74">
        <v>12517.3</v>
      </c>
      <c r="M1053" s="74">
        <v>100</v>
      </c>
      <c r="N1053" s="74">
        <v>12517.3</v>
      </c>
      <c r="O1053" s="74">
        <v>100</v>
      </c>
      <c r="P1053" s="70">
        <f t="shared" si="510"/>
        <v>616.18000000000029</v>
      </c>
      <c r="Q1053" s="70">
        <f t="shared" si="511"/>
        <v>108.33676086980053</v>
      </c>
      <c r="R1053" s="71" t="e">
        <f>#REF!-F1053</f>
        <v>#REF!</v>
      </c>
      <c r="S1053" s="71" t="e">
        <f>#REF!/F1053*100</f>
        <v>#REF!</v>
      </c>
      <c r="T1053" s="70" t="e">
        <f>L1053-#REF!</f>
        <v>#REF!</v>
      </c>
      <c r="U1053" s="70" t="e">
        <f>+L1053/#REF!*100</f>
        <v>#REF!</v>
      </c>
      <c r="V1053" s="70">
        <f t="shared" si="515"/>
        <v>0</v>
      </c>
      <c r="W1053" s="70">
        <f t="shared" si="516"/>
        <v>100</v>
      </c>
      <c r="X1053" s="113"/>
    </row>
    <row r="1054" spans="1:24" outlineLevel="1">
      <c r="A1054" s="60"/>
      <c r="B1054" s="76" t="s">
        <v>88</v>
      </c>
      <c r="C1054" s="73">
        <v>2217</v>
      </c>
      <c r="D1054" s="99"/>
      <c r="E1054" s="74"/>
      <c r="F1054" s="100"/>
      <c r="G1054" s="74"/>
      <c r="H1054" s="100"/>
      <c r="I1054" s="74"/>
      <c r="J1054" s="100"/>
      <c r="K1054" s="74"/>
      <c r="L1054" s="100">
        <v>0</v>
      </c>
      <c r="M1054" s="74"/>
      <c r="N1054" s="100">
        <v>0</v>
      </c>
      <c r="O1054" s="74"/>
      <c r="P1054" s="70">
        <f t="shared" si="510"/>
        <v>0</v>
      </c>
      <c r="Q1054" s="70" t="e">
        <f t="shared" si="511"/>
        <v>#DIV/0!</v>
      </c>
      <c r="R1054" s="71" t="e">
        <f>#REF!-F1054</f>
        <v>#REF!</v>
      </c>
      <c r="S1054" s="71" t="e">
        <f>#REF!/F1054*100</f>
        <v>#REF!</v>
      </c>
      <c r="T1054" s="70" t="e">
        <f>L1054-#REF!</f>
        <v>#REF!</v>
      </c>
      <c r="U1054" s="70" t="e">
        <f>+L1054/#REF!*100</f>
        <v>#REF!</v>
      </c>
      <c r="V1054" s="70">
        <f t="shared" si="515"/>
        <v>0</v>
      </c>
      <c r="W1054" s="70" t="e">
        <f t="shared" si="516"/>
        <v>#DIV/0!</v>
      </c>
      <c r="X1054" s="113"/>
    </row>
    <row r="1055" spans="1:24" outlineLevel="1">
      <c r="A1055" s="60"/>
      <c r="B1055" s="72" t="s">
        <v>89</v>
      </c>
      <c r="C1055" s="73">
        <v>2218</v>
      </c>
      <c r="D1055" s="99"/>
      <c r="E1055" s="74"/>
      <c r="F1055" s="100"/>
      <c r="G1055" s="74"/>
      <c r="H1055" s="100"/>
      <c r="I1055" s="74"/>
      <c r="J1055" s="100"/>
      <c r="K1055" s="74"/>
      <c r="L1055" s="100">
        <v>0</v>
      </c>
      <c r="M1055" s="74"/>
      <c r="N1055" s="100">
        <v>0</v>
      </c>
      <c r="O1055" s="74"/>
      <c r="P1055" s="70">
        <f t="shared" si="510"/>
        <v>0</v>
      </c>
      <c r="Q1055" s="70" t="e">
        <f t="shared" si="511"/>
        <v>#DIV/0!</v>
      </c>
      <c r="R1055" s="71" t="e">
        <f>#REF!-F1055</f>
        <v>#REF!</v>
      </c>
      <c r="S1055" s="71" t="e">
        <f>#REF!/F1055*100</f>
        <v>#REF!</v>
      </c>
      <c r="T1055" s="70" t="e">
        <f>L1055-#REF!</f>
        <v>#REF!</v>
      </c>
      <c r="U1055" s="70" t="e">
        <f>+L1055/#REF!*100</f>
        <v>#REF!</v>
      </c>
      <c r="V1055" s="70">
        <f t="shared" si="515"/>
        <v>0</v>
      </c>
      <c r="W1055" s="70" t="e">
        <f t="shared" si="516"/>
        <v>#DIV/0!</v>
      </c>
      <c r="X1055" s="113"/>
    </row>
    <row r="1056" spans="1:24" outlineLevel="1">
      <c r="A1056" s="60"/>
      <c r="B1056" s="72" t="s">
        <v>122</v>
      </c>
      <c r="C1056" s="73">
        <v>2221</v>
      </c>
      <c r="D1056" s="99">
        <v>30</v>
      </c>
      <c r="E1056" s="74"/>
      <c r="F1056" s="100">
        <v>30</v>
      </c>
      <c r="G1056" s="74"/>
      <c r="H1056" s="100">
        <v>130</v>
      </c>
      <c r="I1056" s="74"/>
      <c r="J1056" s="100">
        <v>30</v>
      </c>
      <c r="K1056" s="74"/>
      <c r="L1056" s="100">
        <v>30</v>
      </c>
      <c r="M1056" s="74"/>
      <c r="N1056" s="100">
        <v>30</v>
      </c>
      <c r="O1056" s="74"/>
      <c r="P1056" s="70">
        <f t="shared" si="510"/>
        <v>0</v>
      </c>
      <c r="Q1056" s="70">
        <f t="shared" si="511"/>
        <v>100</v>
      </c>
      <c r="R1056" s="71" t="e">
        <f>#REF!-F1056</f>
        <v>#REF!</v>
      </c>
      <c r="S1056" s="71" t="e">
        <f>#REF!/F1056*100</f>
        <v>#REF!</v>
      </c>
      <c r="T1056" s="70" t="e">
        <f>L1056-#REF!</f>
        <v>#REF!</v>
      </c>
      <c r="U1056" s="70" t="e">
        <f>+L1056/#REF!*100</f>
        <v>#REF!</v>
      </c>
      <c r="V1056" s="70">
        <f t="shared" si="515"/>
        <v>0</v>
      </c>
      <c r="W1056" s="70">
        <f t="shared" si="516"/>
        <v>100</v>
      </c>
      <c r="X1056" s="113"/>
    </row>
    <row r="1057" spans="1:24" ht="25.5" outlineLevel="1">
      <c r="A1057" s="60"/>
      <c r="B1057" s="81" t="s">
        <v>91</v>
      </c>
      <c r="C1057" s="73">
        <v>2222</v>
      </c>
      <c r="D1057" s="99">
        <v>20</v>
      </c>
      <c r="E1057" s="74"/>
      <c r="F1057" s="100">
        <v>36.700000000000003</v>
      </c>
      <c r="G1057" s="74"/>
      <c r="H1057" s="100">
        <v>36.700000000000003</v>
      </c>
      <c r="I1057" s="74"/>
      <c r="J1057" s="100">
        <v>36.700000000000003</v>
      </c>
      <c r="K1057" s="74"/>
      <c r="L1057" s="100">
        <v>36.700000000000003</v>
      </c>
      <c r="M1057" s="74"/>
      <c r="N1057" s="100">
        <v>36.700000000000003</v>
      </c>
      <c r="O1057" s="74"/>
      <c r="P1057" s="70">
        <f t="shared" si="510"/>
        <v>16.700000000000003</v>
      </c>
      <c r="Q1057" s="70">
        <f t="shared" si="511"/>
        <v>183.50000000000003</v>
      </c>
      <c r="R1057" s="71" t="e">
        <f>#REF!-F1057</f>
        <v>#REF!</v>
      </c>
      <c r="S1057" s="71" t="e">
        <f>#REF!/F1057*100</f>
        <v>#REF!</v>
      </c>
      <c r="T1057" s="70" t="e">
        <f>L1057-#REF!</f>
        <v>#REF!</v>
      </c>
      <c r="U1057" s="70" t="e">
        <f>+L1057/#REF!*100</f>
        <v>#REF!</v>
      </c>
      <c r="V1057" s="70">
        <f t="shared" si="515"/>
        <v>0</v>
      </c>
      <c r="W1057" s="70">
        <f t="shared" si="516"/>
        <v>100</v>
      </c>
      <c r="X1057" s="113"/>
    </row>
    <row r="1058" spans="1:24" ht="25.5" outlineLevel="1">
      <c r="A1058" s="60"/>
      <c r="B1058" s="73" t="s">
        <v>167</v>
      </c>
      <c r="C1058" s="73">
        <v>2223</v>
      </c>
      <c r="D1058" s="99">
        <v>120</v>
      </c>
      <c r="E1058" s="74"/>
      <c r="F1058" s="100">
        <v>350</v>
      </c>
      <c r="G1058" s="74"/>
      <c r="H1058" s="100"/>
      <c r="I1058" s="74"/>
      <c r="J1058" s="100"/>
      <c r="K1058" s="74"/>
      <c r="L1058" s="100"/>
      <c r="M1058" s="74"/>
      <c r="N1058" s="100">
        <v>350</v>
      </c>
      <c r="O1058" s="74"/>
      <c r="P1058" s="70">
        <f t="shared" si="510"/>
        <v>230</v>
      </c>
      <c r="Q1058" s="70">
        <f t="shared" si="511"/>
        <v>291.66666666666663</v>
      </c>
      <c r="R1058" s="71" t="e">
        <f>#REF!-F1058</f>
        <v>#REF!</v>
      </c>
      <c r="S1058" s="71" t="e">
        <f>#REF!/F1058*100</f>
        <v>#REF!</v>
      </c>
      <c r="T1058" s="70" t="e">
        <f>L1058-#REF!</f>
        <v>#REF!</v>
      </c>
      <c r="U1058" s="70" t="e">
        <f>+L1058/#REF!*100</f>
        <v>#REF!</v>
      </c>
      <c r="V1058" s="70">
        <f t="shared" si="515"/>
        <v>350</v>
      </c>
      <c r="W1058" s="70" t="e">
        <f t="shared" si="516"/>
        <v>#DIV/0!</v>
      </c>
      <c r="X1058" s="113"/>
    </row>
    <row r="1059" spans="1:24" outlineLevel="1">
      <c r="A1059" s="60"/>
      <c r="B1059" s="81" t="s">
        <v>128</v>
      </c>
      <c r="C1059" s="73">
        <v>2224</v>
      </c>
      <c r="D1059" s="99"/>
      <c r="E1059" s="74"/>
      <c r="F1059" s="74"/>
      <c r="G1059" s="74"/>
      <c r="H1059" s="74"/>
      <c r="I1059" s="74"/>
      <c r="J1059" s="74"/>
      <c r="K1059" s="74"/>
      <c r="L1059" s="74"/>
      <c r="M1059" s="74"/>
      <c r="N1059" s="74"/>
      <c r="O1059" s="74"/>
      <c r="P1059" s="70">
        <f t="shared" si="510"/>
        <v>0</v>
      </c>
      <c r="Q1059" s="70" t="e">
        <f t="shared" si="511"/>
        <v>#DIV/0!</v>
      </c>
      <c r="R1059" s="71" t="e">
        <f>#REF!-F1059</f>
        <v>#REF!</v>
      </c>
      <c r="S1059" s="71" t="e">
        <f>#REF!/F1059*100</f>
        <v>#REF!</v>
      </c>
      <c r="T1059" s="70" t="e">
        <f>L1059-#REF!</f>
        <v>#REF!</v>
      </c>
      <c r="U1059" s="70" t="e">
        <f>+L1059/#REF!*100</f>
        <v>#REF!</v>
      </c>
      <c r="V1059" s="70">
        <f t="shared" si="515"/>
        <v>0</v>
      </c>
      <c r="W1059" s="70" t="e">
        <f t="shared" si="516"/>
        <v>#DIV/0!</v>
      </c>
      <c r="X1059" s="113"/>
    </row>
    <row r="1060" spans="1:24" outlineLevel="1">
      <c r="A1060" s="60"/>
      <c r="B1060" s="81" t="s">
        <v>123</v>
      </c>
      <c r="C1060" s="73">
        <v>2225</v>
      </c>
      <c r="D1060" s="99"/>
      <c r="E1060" s="74"/>
      <c r="F1060" s="74"/>
      <c r="G1060" s="74"/>
      <c r="H1060" s="74"/>
      <c r="I1060" s="74"/>
      <c r="J1060" s="74"/>
      <c r="K1060" s="74"/>
      <c r="L1060" s="74"/>
      <c r="M1060" s="74"/>
      <c r="N1060" s="74"/>
      <c r="O1060" s="74"/>
      <c r="P1060" s="70">
        <f t="shared" si="510"/>
        <v>0</v>
      </c>
      <c r="Q1060" s="70" t="e">
        <f t="shared" si="511"/>
        <v>#DIV/0!</v>
      </c>
      <c r="R1060" s="71" t="e">
        <f>#REF!-F1060</f>
        <v>#REF!</v>
      </c>
      <c r="S1060" s="71" t="e">
        <f>#REF!/F1060*100</f>
        <v>#REF!</v>
      </c>
      <c r="T1060" s="70" t="e">
        <f>L1060-#REF!</f>
        <v>#REF!</v>
      </c>
      <c r="U1060" s="70" t="e">
        <f>+L1060/#REF!*100</f>
        <v>#REF!</v>
      </c>
      <c r="V1060" s="70">
        <f t="shared" si="515"/>
        <v>0</v>
      </c>
      <c r="W1060" s="70" t="e">
        <f t="shared" si="516"/>
        <v>#DIV/0!</v>
      </c>
      <c r="X1060" s="113"/>
    </row>
    <row r="1061" spans="1:24" s="112" customFormat="1" outlineLevel="1">
      <c r="A1061" s="60"/>
      <c r="B1061" s="110" t="s">
        <v>124</v>
      </c>
      <c r="C1061" s="78">
        <v>2231</v>
      </c>
      <c r="D1061" s="79">
        <v>75.900000000000006</v>
      </c>
      <c r="E1061" s="67"/>
      <c r="F1061" s="67">
        <f>F1062+F1063+F1064+F1065</f>
        <v>219.9</v>
      </c>
      <c r="G1061" s="67"/>
      <c r="H1061" s="67">
        <f>H1062+H1063+H1064+H1065</f>
        <v>219.9</v>
      </c>
      <c r="I1061" s="67"/>
      <c r="J1061" s="67">
        <f>J1062+J1063+J1064+J1065</f>
        <v>246.9</v>
      </c>
      <c r="K1061" s="67"/>
      <c r="L1061" s="67">
        <f>L1062+L1063+L1064+L1065</f>
        <v>286.89999999999998</v>
      </c>
      <c r="M1061" s="67"/>
      <c r="N1061" s="67">
        <f>N1062+N1063+N1064+N1065</f>
        <v>286.89999999999998</v>
      </c>
      <c r="O1061" s="67"/>
      <c r="P1061" s="111">
        <f t="shared" si="510"/>
        <v>144</v>
      </c>
      <c r="Q1061" s="111">
        <f t="shared" si="511"/>
        <v>289.72332015810275</v>
      </c>
      <c r="R1061" s="98" t="e">
        <f>#REF!-F1061</f>
        <v>#REF!</v>
      </c>
      <c r="S1061" s="98" t="e">
        <f>#REF!/F1061*100</f>
        <v>#REF!</v>
      </c>
      <c r="T1061" s="111" t="e">
        <f>L1061-#REF!</f>
        <v>#REF!</v>
      </c>
      <c r="U1061" s="111" t="e">
        <f>+L1061/#REF!*100</f>
        <v>#REF!</v>
      </c>
      <c r="V1061" s="111">
        <f t="shared" si="515"/>
        <v>0</v>
      </c>
      <c r="W1061" s="111">
        <f t="shared" si="516"/>
        <v>100</v>
      </c>
      <c r="X1061" s="117"/>
    </row>
    <row r="1062" spans="1:24" outlineLevel="1">
      <c r="A1062" s="60"/>
      <c r="B1062" s="81" t="s">
        <v>96</v>
      </c>
      <c r="C1062" s="73">
        <v>22311100</v>
      </c>
      <c r="D1062" s="99">
        <v>5</v>
      </c>
      <c r="E1062" s="74"/>
      <c r="F1062" s="74">
        <v>36.900000000000006</v>
      </c>
      <c r="G1062" s="74"/>
      <c r="H1062" s="74">
        <v>36.900000000000006</v>
      </c>
      <c r="I1062" s="74"/>
      <c r="J1062" s="74">
        <v>36.900000000000006</v>
      </c>
      <c r="K1062" s="74"/>
      <c r="L1062" s="74">
        <v>36.900000000000006</v>
      </c>
      <c r="M1062" s="74"/>
      <c r="N1062" s="74">
        <v>36.900000000000006</v>
      </c>
      <c r="O1062" s="74"/>
      <c r="P1062" s="70">
        <f t="shared" si="510"/>
        <v>31.900000000000006</v>
      </c>
      <c r="Q1062" s="70">
        <f t="shared" si="511"/>
        <v>738.00000000000011</v>
      </c>
      <c r="R1062" s="71" t="e">
        <f>#REF!-F1062</f>
        <v>#REF!</v>
      </c>
      <c r="S1062" s="71" t="e">
        <f>#REF!/F1062*100</f>
        <v>#REF!</v>
      </c>
      <c r="T1062" s="70" t="e">
        <f>L1062-#REF!</f>
        <v>#REF!</v>
      </c>
      <c r="U1062" s="70" t="e">
        <f>+L1062/#REF!*100</f>
        <v>#REF!</v>
      </c>
      <c r="V1062" s="70">
        <f t="shared" si="515"/>
        <v>0</v>
      </c>
      <c r="W1062" s="70">
        <f t="shared" si="516"/>
        <v>100</v>
      </c>
      <c r="X1062" s="113"/>
    </row>
    <row r="1063" spans="1:24" outlineLevel="1">
      <c r="A1063" s="60"/>
      <c r="B1063" s="81" t="s">
        <v>97</v>
      </c>
      <c r="C1063" s="73">
        <v>22311200</v>
      </c>
      <c r="D1063" s="99">
        <v>91</v>
      </c>
      <c r="E1063" s="74"/>
      <c r="F1063" s="74">
        <v>183</v>
      </c>
      <c r="G1063" s="74"/>
      <c r="H1063" s="74">
        <v>183</v>
      </c>
      <c r="I1063" s="74"/>
      <c r="J1063" s="74">
        <v>210</v>
      </c>
      <c r="K1063" s="74"/>
      <c r="L1063" s="74">
        <v>250</v>
      </c>
      <c r="M1063" s="74"/>
      <c r="N1063" s="74">
        <v>250</v>
      </c>
      <c r="O1063" s="74"/>
      <c r="P1063" s="70">
        <f t="shared" si="510"/>
        <v>92</v>
      </c>
      <c r="Q1063" s="70">
        <f t="shared" si="511"/>
        <v>201.09890109890108</v>
      </c>
      <c r="R1063" s="71" t="e">
        <f>#REF!-F1063</f>
        <v>#REF!</v>
      </c>
      <c r="S1063" s="71" t="e">
        <f>#REF!/F1063*100</f>
        <v>#REF!</v>
      </c>
      <c r="T1063" s="70" t="e">
        <f>L1063-#REF!</f>
        <v>#REF!</v>
      </c>
      <c r="U1063" s="70" t="e">
        <f>+L1063/#REF!*100</f>
        <v>#REF!</v>
      </c>
      <c r="V1063" s="70">
        <f t="shared" si="515"/>
        <v>0</v>
      </c>
      <c r="W1063" s="70">
        <f t="shared" si="516"/>
        <v>100</v>
      </c>
      <c r="X1063" s="113"/>
    </row>
    <row r="1064" spans="1:24" ht="25.5" hidden="1" outlineLevel="1">
      <c r="A1064" s="60"/>
      <c r="B1064" s="81" t="s">
        <v>98</v>
      </c>
      <c r="C1064" s="73">
        <v>22311300</v>
      </c>
      <c r="D1064" s="74"/>
      <c r="E1064" s="74"/>
      <c r="F1064" s="74"/>
      <c r="G1064" s="74"/>
      <c r="H1064" s="74"/>
      <c r="I1064" s="74"/>
      <c r="J1064" s="74"/>
      <c r="K1064" s="74"/>
      <c r="L1064" s="74"/>
      <c r="M1064" s="74"/>
      <c r="N1064" s="74"/>
      <c r="O1064" s="74"/>
      <c r="P1064" s="70">
        <f t="shared" si="510"/>
        <v>0</v>
      </c>
      <c r="Q1064" s="70" t="e">
        <f t="shared" si="511"/>
        <v>#DIV/0!</v>
      </c>
      <c r="R1064" s="71" t="e">
        <f>#REF!-F1064</f>
        <v>#REF!</v>
      </c>
      <c r="S1064" s="71" t="e">
        <f>#REF!/F1064*100</f>
        <v>#REF!</v>
      </c>
      <c r="T1064" s="70" t="e">
        <f>L1064-#REF!</f>
        <v>#REF!</v>
      </c>
      <c r="U1064" s="70" t="e">
        <f>+L1064/#REF!*100</f>
        <v>#REF!</v>
      </c>
      <c r="V1064" s="70">
        <f t="shared" si="515"/>
        <v>0</v>
      </c>
      <c r="W1064" s="70" t="e">
        <f t="shared" si="516"/>
        <v>#DIV/0!</v>
      </c>
      <c r="X1064" s="113"/>
    </row>
    <row r="1065" spans="1:24" ht="13.5" hidden="1" customHeight="1" outlineLevel="1">
      <c r="A1065" s="60"/>
      <c r="B1065" s="81" t="s">
        <v>99</v>
      </c>
      <c r="C1065" s="73">
        <v>22311400</v>
      </c>
      <c r="D1065" s="74"/>
      <c r="E1065" s="74"/>
      <c r="F1065" s="74"/>
      <c r="G1065" s="74"/>
      <c r="H1065" s="74"/>
      <c r="I1065" s="74"/>
      <c r="J1065" s="74"/>
      <c r="K1065" s="74"/>
      <c r="L1065" s="74"/>
      <c r="M1065" s="74"/>
      <c r="N1065" s="74"/>
      <c r="O1065" s="74"/>
      <c r="P1065" s="70">
        <f t="shared" si="510"/>
        <v>0</v>
      </c>
      <c r="Q1065" s="70" t="e">
        <f t="shared" si="511"/>
        <v>#DIV/0!</v>
      </c>
      <c r="R1065" s="71" t="e">
        <f>#REF!-F1065</f>
        <v>#REF!</v>
      </c>
      <c r="S1065" s="71" t="e">
        <f>#REF!/F1065*100</f>
        <v>#REF!</v>
      </c>
      <c r="T1065" s="70" t="e">
        <f>L1065-#REF!</f>
        <v>#REF!</v>
      </c>
      <c r="U1065" s="70" t="e">
        <f>+L1065/#REF!*100</f>
        <v>#REF!</v>
      </c>
      <c r="V1065" s="70">
        <f t="shared" si="515"/>
        <v>0</v>
      </c>
      <c r="W1065" s="70" t="e">
        <f t="shared" si="516"/>
        <v>#DIV/0!</v>
      </c>
      <c r="X1065" s="113"/>
    </row>
    <row r="1066" spans="1:24" ht="13.5" hidden="1" customHeight="1" outlineLevel="1">
      <c r="A1066" s="60"/>
      <c r="B1066" s="81" t="s">
        <v>100</v>
      </c>
      <c r="C1066" s="73">
        <v>2235</v>
      </c>
      <c r="D1066" s="74"/>
      <c r="E1066" s="74"/>
      <c r="F1066" s="74"/>
      <c r="G1066" s="74"/>
      <c r="H1066" s="74"/>
      <c r="I1066" s="74"/>
      <c r="J1066" s="74"/>
      <c r="K1066" s="74"/>
      <c r="L1066" s="74"/>
      <c r="M1066" s="74"/>
      <c r="N1066" s="74"/>
      <c r="O1066" s="74"/>
      <c r="P1066" s="70">
        <f t="shared" si="510"/>
        <v>0</v>
      </c>
      <c r="Q1066" s="70" t="e">
        <f t="shared" si="511"/>
        <v>#DIV/0!</v>
      </c>
      <c r="R1066" s="71" t="e">
        <f>#REF!-F1066</f>
        <v>#REF!</v>
      </c>
      <c r="S1066" s="71" t="e">
        <f>#REF!/F1066*100</f>
        <v>#REF!</v>
      </c>
      <c r="T1066" s="70" t="e">
        <f>L1066-#REF!</f>
        <v>#REF!</v>
      </c>
      <c r="U1066" s="70" t="e">
        <f>+L1066/#REF!*100</f>
        <v>#REF!</v>
      </c>
      <c r="V1066" s="70">
        <f t="shared" si="515"/>
        <v>0</v>
      </c>
      <c r="W1066" s="70" t="e">
        <f t="shared" si="516"/>
        <v>#DIV/0!</v>
      </c>
      <c r="X1066" s="113"/>
    </row>
    <row r="1067" spans="1:24" ht="13.5" hidden="1" customHeight="1" outlineLevel="1">
      <c r="A1067" s="60"/>
      <c r="B1067" s="72" t="s">
        <v>101</v>
      </c>
      <c r="C1067" s="73">
        <v>2511</v>
      </c>
      <c r="D1067" s="74"/>
      <c r="E1067" s="74"/>
      <c r="F1067" s="74"/>
      <c r="G1067" s="74"/>
      <c r="H1067" s="74"/>
      <c r="I1067" s="74"/>
      <c r="J1067" s="74"/>
      <c r="K1067" s="74"/>
      <c r="L1067" s="74"/>
      <c r="M1067" s="74"/>
      <c r="N1067" s="74"/>
      <c r="O1067" s="74"/>
      <c r="P1067" s="70">
        <f t="shared" si="510"/>
        <v>0</v>
      </c>
      <c r="Q1067" s="70" t="e">
        <f t="shared" si="511"/>
        <v>#DIV/0!</v>
      </c>
      <c r="R1067" s="71" t="e">
        <f>#REF!-F1067</f>
        <v>#REF!</v>
      </c>
      <c r="S1067" s="71" t="e">
        <f>#REF!/F1067*100</f>
        <v>#REF!</v>
      </c>
      <c r="T1067" s="70" t="e">
        <f>L1067-#REF!</f>
        <v>#REF!</v>
      </c>
      <c r="U1067" s="70" t="e">
        <f>+L1067/#REF!*100</f>
        <v>#REF!</v>
      </c>
      <c r="V1067" s="70">
        <f t="shared" si="515"/>
        <v>0</v>
      </c>
      <c r="W1067" s="70" t="e">
        <f t="shared" si="516"/>
        <v>#DIV/0!</v>
      </c>
      <c r="X1067" s="113"/>
    </row>
    <row r="1068" spans="1:24" hidden="1" outlineLevel="1">
      <c r="A1068" s="60"/>
      <c r="B1068" s="72" t="s">
        <v>102</v>
      </c>
      <c r="C1068" s="73">
        <v>2512</v>
      </c>
      <c r="D1068" s="74"/>
      <c r="E1068" s="74"/>
      <c r="F1068" s="74"/>
      <c r="G1068" s="74"/>
      <c r="H1068" s="74"/>
      <c r="I1068" s="74"/>
      <c r="J1068" s="74"/>
      <c r="K1068" s="74"/>
      <c r="L1068" s="74"/>
      <c r="M1068" s="74"/>
      <c r="N1068" s="74"/>
      <c r="O1068" s="74"/>
      <c r="P1068" s="70">
        <f t="shared" si="510"/>
        <v>0</v>
      </c>
      <c r="Q1068" s="70" t="e">
        <f t="shared" si="511"/>
        <v>#DIV/0!</v>
      </c>
      <c r="R1068" s="71" t="e">
        <f>#REF!-F1068</f>
        <v>#REF!</v>
      </c>
      <c r="S1068" s="71" t="e">
        <f>#REF!/F1068*100</f>
        <v>#REF!</v>
      </c>
      <c r="T1068" s="70" t="e">
        <f>L1068-#REF!</f>
        <v>#REF!</v>
      </c>
      <c r="U1068" s="70" t="e">
        <f>+L1068/#REF!*100</f>
        <v>#REF!</v>
      </c>
      <c r="V1068" s="70">
        <f t="shared" si="515"/>
        <v>0</v>
      </c>
      <c r="W1068" s="70" t="e">
        <f t="shared" si="516"/>
        <v>#DIV/0!</v>
      </c>
      <c r="X1068" s="113"/>
    </row>
    <row r="1069" spans="1:24" hidden="1" outlineLevel="1">
      <c r="A1069" s="60"/>
      <c r="B1069" s="72" t="s">
        <v>129</v>
      </c>
      <c r="C1069" s="73">
        <v>2521</v>
      </c>
      <c r="D1069" s="74"/>
      <c r="E1069" s="74"/>
      <c r="F1069" s="74"/>
      <c r="G1069" s="74"/>
      <c r="H1069" s="74"/>
      <c r="I1069" s="74"/>
      <c r="J1069" s="74"/>
      <c r="K1069" s="74"/>
      <c r="L1069" s="74"/>
      <c r="M1069" s="74"/>
      <c r="N1069" s="74"/>
      <c r="O1069" s="74"/>
      <c r="P1069" s="70">
        <f t="shared" si="510"/>
        <v>0</v>
      </c>
      <c r="Q1069" s="70" t="e">
        <f t="shared" si="511"/>
        <v>#DIV/0!</v>
      </c>
      <c r="R1069" s="71" t="e">
        <f>#REF!-F1069</f>
        <v>#REF!</v>
      </c>
      <c r="S1069" s="71" t="e">
        <f>#REF!/F1069*100</f>
        <v>#REF!</v>
      </c>
      <c r="T1069" s="70" t="e">
        <f>L1069-#REF!</f>
        <v>#REF!</v>
      </c>
      <c r="U1069" s="70" t="e">
        <f>+L1069/#REF!*100</f>
        <v>#REF!</v>
      </c>
      <c r="V1069" s="70">
        <f t="shared" si="515"/>
        <v>0</v>
      </c>
      <c r="W1069" s="70" t="e">
        <f t="shared" si="516"/>
        <v>#DIV/0!</v>
      </c>
      <c r="X1069" s="113"/>
    </row>
    <row r="1070" spans="1:24" ht="25.5" hidden="1" outlineLevel="1">
      <c r="A1070" s="60"/>
      <c r="B1070" s="85" t="s">
        <v>104</v>
      </c>
      <c r="C1070" s="73">
        <v>2721</v>
      </c>
      <c r="D1070" s="74"/>
      <c r="E1070" s="74"/>
      <c r="F1070" s="74"/>
      <c r="G1070" s="74"/>
      <c r="H1070" s="74"/>
      <c r="I1070" s="74"/>
      <c r="J1070" s="74"/>
      <c r="K1070" s="74"/>
      <c r="L1070" s="74"/>
      <c r="M1070" s="74"/>
      <c r="N1070" s="74"/>
      <c r="O1070" s="74"/>
      <c r="P1070" s="70">
        <f t="shared" ref="P1070:P1133" si="525">F1070-D1070</f>
        <v>0</v>
      </c>
      <c r="Q1070" s="70" t="e">
        <f t="shared" ref="Q1070:Q1133" si="526">+F1070/D1070*100</f>
        <v>#DIV/0!</v>
      </c>
      <c r="R1070" s="71" t="e">
        <f>#REF!-F1070</f>
        <v>#REF!</v>
      </c>
      <c r="S1070" s="71" t="e">
        <f>#REF!/F1070*100</f>
        <v>#REF!</v>
      </c>
      <c r="T1070" s="70" t="e">
        <f>L1070-#REF!</f>
        <v>#REF!</v>
      </c>
      <c r="U1070" s="70" t="e">
        <f>+L1070/#REF!*100</f>
        <v>#REF!</v>
      </c>
      <c r="V1070" s="70">
        <f t="shared" si="515"/>
        <v>0</v>
      </c>
      <c r="W1070" s="70" t="e">
        <f t="shared" si="516"/>
        <v>#DIV/0!</v>
      </c>
      <c r="X1070" s="113"/>
    </row>
    <row r="1071" spans="1:24" outlineLevel="1">
      <c r="A1071" s="60"/>
      <c r="B1071" s="88" t="s">
        <v>109</v>
      </c>
      <c r="C1071" s="73"/>
      <c r="D1071" s="67">
        <f>SUM(D1072:D1074)</f>
        <v>88</v>
      </c>
      <c r="E1071" s="67">
        <f>SUM(E1072:E1074)</f>
        <v>0</v>
      </c>
      <c r="F1071" s="67">
        <f>F1072+F1073+F1074</f>
        <v>9120</v>
      </c>
      <c r="G1071" s="67">
        <f>SUM(G1072:G1074)</f>
        <v>0</v>
      </c>
      <c r="H1071" s="67">
        <f>H1072+H1073+H1074</f>
        <v>6984.8</v>
      </c>
      <c r="I1071" s="67">
        <f>SUM(I1072:I1074)</f>
        <v>0</v>
      </c>
      <c r="J1071" s="67">
        <f>J1072+J1073+J1074</f>
        <v>500</v>
      </c>
      <c r="K1071" s="67">
        <f>SUM(K1072:K1074)</f>
        <v>0</v>
      </c>
      <c r="L1071" s="67">
        <f>L1072+L1073+L1074</f>
        <v>180</v>
      </c>
      <c r="M1071" s="67">
        <f>SUM(M1072:M1074)</f>
        <v>0</v>
      </c>
      <c r="N1071" s="67">
        <f>N1072+N1073+N1074</f>
        <v>70</v>
      </c>
      <c r="O1071" s="67">
        <f>SUM(O1072:O1074)</f>
        <v>0</v>
      </c>
      <c r="P1071" s="70">
        <f t="shared" si="525"/>
        <v>9032</v>
      </c>
      <c r="Q1071" s="70">
        <f t="shared" si="526"/>
        <v>10363.636363636364</v>
      </c>
      <c r="R1071" s="71" t="e">
        <f>#REF!-F1071</f>
        <v>#REF!</v>
      </c>
      <c r="S1071" s="71" t="e">
        <f>#REF!/F1071*100</f>
        <v>#REF!</v>
      </c>
      <c r="T1071" s="70" t="e">
        <f>L1071-#REF!</f>
        <v>#REF!</v>
      </c>
      <c r="U1071" s="70" t="e">
        <f>+L1071/#REF!*100</f>
        <v>#REF!</v>
      </c>
      <c r="V1071" s="70">
        <f t="shared" si="515"/>
        <v>-110</v>
      </c>
      <c r="W1071" s="70">
        <f t="shared" si="516"/>
        <v>38.888888888888893</v>
      </c>
      <c r="X1071" s="113"/>
    </row>
    <row r="1072" spans="1:24" outlineLevel="1">
      <c r="A1072" s="60"/>
      <c r="B1072" s="72" t="s">
        <v>110</v>
      </c>
      <c r="C1072" s="73">
        <v>3111</v>
      </c>
      <c r="D1072" s="74"/>
      <c r="E1072" s="74"/>
      <c r="F1072" s="74"/>
      <c r="G1072" s="74"/>
      <c r="H1072" s="74"/>
      <c r="I1072" s="74"/>
      <c r="J1072" s="74"/>
      <c r="K1072" s="74"/>
      <c r="L1072" s="74"/>
      <c r="M1072" s="74"/>
      <c r="N1072" s="74"/>
      <c r="O1072" s="74"/>
      <c r="P1072" s="70">
        <f t="shared" si="525"/>
        <v>0</v>
      </c>
      <c r="Q1072" s="70" t="e">
        <f t="shared" si="526"/>
        <v>#DIV/0!</v>
      </c>
      <c r="R1072" s="71" t="e">
        <f>#REF!-F1072</f>
        <v>#REF!</v>
      </c>
      <c r="S1072" s="71" t="e">
        <f>#REF!/F1072*100</f>
        <v>#REF!</v>
      </c>
      <c r="T1072" s="70" t="e">
        <f>L1072-#REF!</f>
        <v>#REF!</v>
      </c>
      <c r="U1072" s="70" t="e">
        <f>+L1072/#REF!*100</f>
        <v>#REF!</v>
      </c>
      <c r="V1072" s="70">
        <f t="shared" si="515"/>
        <v>0</v>
      </c>
      <c r="W1072" s="70" t="e">
        <f t="shared" si="516"/>
        <v>#DIV/0!</v>
      </c>
      <c r="X1072" s="113"/>
    </row>
    <row r="1073" spans="1:24" outlineLevel="1">
      <c r="A1073" s="60"/>
      <c r="B1073" s="72" t="s">
        <v>111</v>
      </c>
      <c r="C1073" s="73">
        <v>3112</v>
      </c>
      <c r="D1073" s="74">
        <v>88</v>
      </c>
      <c r="E1073" s="74"/>
      <c r="F1073" s="74">
        <v>9120</v>
      </c>
      <c r="G1073" s="74"/>
      <c r="H1073" s="74">
        <v>6984.8</v>
      </c>
      <c r="I1073" s="74"/>
      <c r="J1073" s="74">
        <v>500</v>
      </c>
      <c r="K1073" s="74"/>
      <c r="L1073" s="74">
        <v>180</v>
      </c>
      <c r="M1073" s="74"/>
      <c r="N1073" s="74">
        <v>70</v>
      </c>
      <c r="O1073" s="74"/>
      <c r="P1073" s="70">
        <f t="shared" si="525"/>
        <v>9032</v>
      </c>
      <c r="Q1073" s="70">
        <f t="shared" si="526"/>
        <v>10363.636363636364</v>
      </c>
      <c r="R1073" s="71" t="e">
        <f>#REF!-F1073</f>
        <v>#REF!</v>
      </c>
      <c r="S1073" s="71" t="e">
        <f>#REF!/F1073*100</f>
        <v>#REF!</v>
      </c>
      <c r="T1073" s="70" t="e">
        <f>L1073-#REF!</f>
        <v>#REF!</v>
      </c>
      <c r="U1073" s="70" t="e">
        <f>+L1073/#REF!*100</f>
        <v>#REF!</v>
      </c>
      <c r="V1073" s="70">
        <f t="shared" si="515"/>
        <v>-110</v>
      </c>
      <c r="W1073" s="70">
        <f t="shared" si="516"/>
        <v>38.888888888888893</v>
      </c>
      <c r="X1073" s="113"/>
    </row>
    <row r="1074" spans="1:24" outlineLevel="1">
      <c r="A1074" s="60"/>
      <c r="B1074" s="72" t="s">
        <v>112</v>
      </c>
      <c r="C1074" s="73">
        <v>3113</v>
      </c>
      <c r="D1074" s="74"/>
      <c r="E1074" s="74"/>
      <c r="F1074" s="74"/>
      <c r="G1074" s="74"/>
      <c r="H1074" s="74"/>
      <c r="I1074" s="74"/>
      <c r="J1074" s="74"/>
      <c r="K1074" s="74"/>
      <c r="L1074" s="74"/>
      <c r="M1074" s="74"/>
      <c r="N1074" s="74"/>
      <c r="O1074" s="74"/>
      <c r="P1074" s="70">
        <f t="shared" si="525"/>
        <v>0</v>
      </c>
      <c r="Q1074" s="70" t="e">
        <f t="shared" si="526"/>
        <v>#DIV/0!</v>
      </c>
      <c r="R1074" s="71" t="e">
        <f>#REF!-F1074</f>
        <v>#REF!</v>
      </c>
      <c r="S1074" s="71" t="e">
        <f>#REF!/F1074*100</f>
        <v>#REF!</v>
      </c>
      <c r="T1074" s="70" t="e">
        <f>L1074-#REF!</f>
        <v>#REF!</v>
      </c>
      <c r="U1074" s="70" t="e">
        <f>+L1074/#REF!*100</f>
        <v>#REF!</v>
      </c>
      <c r="V1074" s="70">
        <f t="shared" si="515"/>
        <v>0</v>
      </c>
      <c r="W1074" s="70" t="e">
        <f t="shared" si="516"/>
        <v>#DIV/0!</v>
      </c>
      <c r="X1074" s="113"/>
    </row>
    <row r="1075" spans="1:24" outlineLevel="1">
      <c r="A1075" s="60"/>
      <c r="B1075" s="107"/>
      <c r="C1075" s="97"/>
      <c r="D1075" s="74"/>
      <c r="E1075" s="74"/>
      <c r="F1075" s="74"/>
      <c r="G1075" s="74"/>
      <c r="H1075" s="74"/>
      <c r="I1075" s="74"/>
      <c r="J1075" s="74"/>
      <c r="K1075" s="74"/>
      <c r="L1075" s="74"/>
      <c r="M1075" s="74"/>
      <c r="N1075" s="74"/>
      <c r="O1075" s="74"/>
      <c r="P1075" s="70">
        <f t="shared" si="525"/>
        <v>0</v>
      </c>
      <c r="Q1075" s="70" t="e">
        <f t="shared" si="526"/>
        <v>#DIV/0!</v>
      </c>
      <c r="R1075" s="71" t="e">
        <f>#REF!-F1075</f>
        <v>#REF!</v>
      </c>
      <c r="S1075" s="71" t="e">
        <f>#REF!/F1075*100</f>
        <v>#REF!</v>
      </c>
      <c r="T1075" s="70" t="e">
        <f>L1075-#REF!</f>
        <v>#REF!</v>
      </c>
      <c r="U1075" s="70" t="e">
        <f>+L1075/#REF!*100</f>
        <v>#REF!</v>
      </c>
      <c r="V1075" s="70">
        <f t="shared" si="515"/>
        <v>0</v>
      </c>
      <c r="W1075" s="70" t="e">
        <f t="shared" si="516"/>
        <v>#DIV/0!</v>
      </c>
      <c r="X1075" s="113"/>
    </row>
    <row r="1076" spans="1:24" hidden="1" outlineLevel="1">
      <c r="A1076" s="60">
        <v>21</v>
      </c>
      <c r="B1076" s="107" t="s">
        <v>168</v>
      </c>
      <c r="C1076" s="97" t="s">
        <v>169</v>
      </c>
      <c r="D1076" s="94"/>
      <c r="E1076" s="94"/>
      <c r="F1076" s="94"/>
      <c r="G1076" s="94"/>
      <c r="H1076" s="94"/>
      <c r="I1076" s="94"/>
      <c r="J1076" s="94"/>
      <c r="K1076" s="94"/>
      <c r="L1076" s="94"/>
      <c r="M1076" s="94"/>
      <c r="N1076" s="94"/>
      <c r="O1076" s="94"/>
      <c r="P1076" s="70">
        <f t="shared" si="525"/>
        <v>0</v>
      </c>
      <c r="Q1076" s="70" t="e">
        <f t="shared" si="526"/>
        <v>#DIV/0!</v>
      </c>
      <c r="R1076" s="71" t="e">
        <f>#REF!-F1076</f>
        <v>#REF!</v>
      </c>
      <c r="S1076" s="71" t="e">
        <f>#REF!/F1076*100</f>
        <v>#REF!</v>
      </c>
      <c r="T1076" s="70" t="e">
        <f>L1076-#REF!</f>
        <v>#REF!</v>
      </c>
      <c r="U1076" s="70" t="e">
        <f>+L1076/#REF!*100</f>
        <v>#REF!</v>
      </c>
      <c r="V1076" s="70">
        <f t="shared" si="515"/>
        <v>0</v>
      </c>
      <c r="W1076" s="70" t="e">
        <f t="shared" si="516"/>
        <v>#DIV/0!</v>
      </c>
      <c r="X1076" s="113"/>
    </row>
    <row r="1077" spans="1:24" hidden="1" outlineLevel="1">
      <c r="A1077" s="60"/>
      <c r="B1077" s="107" t="s">
        <v>117</v>
      </c>
      <c r="C1077" s="97"/>
      <c r="D1077" s="67"/>
      <c r="E1077" s="67"/>
      <c r="F1077" s="67"/>
      <c r="G1077" s="67">
        <f>SUM(G1078:G1084,G1089:G1106)</f>
        <v>0</v>
      </c>
      <c r="H1077" s="67"/>
      <c r="I1077" s="67">
        <f>SUM(I1078:I1084,I1089:I1106)</f>
        <v>0</v>
      </c>
      <c r="J1077" s="67"/>
      <c r="K1077" s="67">
        <f>SUM(K1078:K1084,K1089:K1106)</f>
        <v>0</v>
      </c>
      <c r="L1077" s="67"/>
      <c r="M1077" s="67">
        <f>SUM(M1078:M1084,M1089:M1106)</f>
        <v>0</v>
      </c>
      <c r="N1077" s="67"/>
      <c r="O1077" s="67">
        <f>SUM(O1078:O1084,O1089:O1106)</f>
        <v>0</v>
      </c>
      <c r="P1077" s="70">
        <f t="shared" si="525"/>
        <v>0</v>
      </c>
      <c r="Q1077" s="70" t="e">
        <f t="shared" si="526"/>
        <v>#DIV/0!</v>
      </c>
      <c r="R1077" s="71" t="e">
        <f>#REF!-F1077</f>
        <v>#REF!</v>
      </c>
      <c r="S1077" s="71" t="e">
        <f>#REF!/F1077*100</f>
        <v>#REF!</v>
      </c>
      <c r="T1077" s="70" t="e">
        <f>L1077-#REF!</f>
        <v>#REF!</v>
      </c>
      <c r="U1077" s="70" t="e">
        <f>+L1077/#REF!*100</f>
        <v>#REF!</v>
      </c>
      <c r="V1077" s="70">
        <f t="shared" si="515"/>
        <v>0</v>
      </c>
      <c r="W1077" s="70" t="e">
        <f t="shared" si="516"/>
        <v>#DIV/0!</v>
      </c>
      <c r="X1077" s="113"/>
    </row>
    <row r="1078" spans="1:24" hidden="1" outlineLevel="1">
      <c r="A1078" s="60"/>
      <c r="B1078" s="72" t="s">
        <v>77</v>
      </c>
      <c r="C1078" s="73">
        <v>2111</v>
      </c>
      <c r="D1078" s="99"/>
      <c r="E1078" s="74"/>
      <c r="F1078" s="74"/>
      <c r="G1078" s="74"/>
      <c r="H1078" s="74"/>
      <c r="I1078" s="74"/>
      <c r="J1078" s="74"/>
      <c r="K1078" s="74"/>
      <c r="L1078" s="74"/>
      <c r="M1078" s="74"/>
      <c r="N1078" s="74"/>
      <c r="O1078" s="74"/>
      <c r="P1078" s="70">
        <f t="shared" si="525"/>
        <v>0</v>
      </c>
      <c r="Q1078" s="70" t="e">
        <f t="shared" si="526"/>
        <v>#DIV/0!</v>
      </c>
      <c r="R1078" s="71" t="e">
        <f>#REF!-F1078</f>
        <v>#REF!</v>
      </c>
      <c r="S1078" s="71" t="e">
        <f>#REF!/F1078*100</f>
        <v>#REF!</v>
      </c>
      <c r="T1078" s="70" t="e">
        <f>L1078-#REF!</f>
        <v>#REF!</v>
      </c>
      <c r="U1078" s="70" t="e">
        <f>+L1078/#REF!*100</f>
        <v>#REF!</v>
      </c>
      <c r="V1078" s="70">
        <f t="shared" si="515"/>
        <v>0</v>
      </c>
      <c r="W1078" s="70" t="e">
        <f t="shared" si="516"/>
        <v>#DIV/0!</v>
      </c>
      <c r="X1078" s="113"/>
    </row>
    <row r="1079" spans="1:24" hidden="1" outlineLevel="1">
      <c r="A1079" s="60"/>
      <c r="B1079" s="72" t="s">
        <v>118</v>
      </c>
      <c r="C1079" s="73">
        <v>2121</v>
      </c>
      <c r="D1079" s="99"/>
      <c r="E1079" s="74"/>
      <c r="F1079" s="100"/>
      <c r="G1079" s="74"/>
      <c r="H1079" s="100"/>
      <c r="I1079" s="74"/>
      <c r="J1079" s="100"/>
      <c r="K1079" s="74"/>
      <c r="L1079" s="100"/>
      <c r="M1079" s="74"/>
      <c r="N1079" s="100"/>
      <c r="O1079" s="74"/>
      <c r="P1079" s="70">
        <f t="shared" si="525"/>
        <v>0</v>
      </c>
      <c r="Q1079" s="70" t="e">
        <f t="shared" si="526"/>
        <v>#DIV/0!</v>
      </c>
      <c r="R1079" s="71" t="e">
        <f>#REF!-F1079</f>
        <v>#REF!</v>
      </c>
      <c r="S1079" s="71" t="e">
        <f>#REF!/F1079*100</f>
        <v>#REF!</v>
      </c>
      <c r="T1079" s="70" t="e">
        <f>L1079-#REF!</f>
        <v>#REF!</v>
      </c>
      <c r="U1079" s="70" t="e">
        <f>+L1079/#REF!*100</f>
        <v>#REF!</v>
      </c>
      <c r="V1079" s="70">
        <f t="shared" si="515"/>
        <v>0</v>
      </c>
      <c r="W1079" s="70" t="e">
        <f t="shared" si="516"/>
        <v>#DIV/0!</v>
      </c>
      <c r="X1079" s="113"/>
    </row>
    <row r="1080" spans="1:24" hidden="1" outlineLevel="1">
      <c r="A1080" s="60"/>
      <c r="B1080" s="101" t="s">
        <v>79</v>
      </c>
      <c r="C1080" s="73">
        <v>2211</v>
      </c>
      <c r="D1080" s="99"/>
      <c r="E1080" s="74"/>
      <c r="F1080" s="74"/>
      <c r="G1080" s="74"/>
      <c r="H1080" s="74"/>
      <c r="I1080" s="74"/>
      <c r="J1080" s="74"/>
      <c r="K1080" s="74"/>
      <c r="L1080" s="74"/>
      <c r="M1080" s="74"/>
      <c r="N1080" s="74"/>
      <c r="O1080" s="74"/>
      <c r="P1080" s="70">
        <f t="shared" si="525"/>
        <v>0</v>
      </c>
      <c r="Q1080" s="70" t="e">
        <f t="shared" si="526"/>
        <v>#DIV/0!</v>
      </c>
      <c r="R1080" s="71" t="e">
        <f>#REF!-F1080</f>
        <v>#REF!</v>
      </c>
      <c r="S1080" s="71" t="e">
        <f>#REF!/F1080*100</f>
        <v>#REF!</v>
      </c>
      <c r="T1080" s="70" t="e">
        <f>L1080-#REF!</f>
        <v>#REF!</v>
      </c>
      <c r="U1080" s="70" t="e">
        <f>+L1080/#REF!*100</f>
        <v>#REF!</v>
      </c>
      <c r="V1080" s="70">
        <f t="shared" si="515"/>
        <v>0</v>
      </c>
      <c r="W1080" s="70" t="e">
        <f t="shared" si="516"/>
        <v>#DIV/0!</v>
      </c>
      <c r="X1080" s="113"/>
    </row>
    <row r="1081" spans="1:24" hidden="1" outlineLevel="1">
      <c r="A1081" s="60"/>
      <c r="B1081" s="76" t="s">
        <v>80</v>
      </c>
      <c r="C1081" s="73">
        <v>2212</v>
      </c>
      <c r="D1081" s="99"/>
      <c r="E1081" s="74"/>
      <c r="F1081" s="74"/>
      <c r="G1081" s="74"/>
      <c r="H1081" s="74"/>
      <c r="I1081" s="74"/>
      <c r="J1081" s="74"/>
      <c r="K1081" s="74"/>
      <c r="L1081" s="74"/>
      <c r="M1081" s="74"/>
      <c r="N1081" s="74"/>
      <c r="O1081" s="74"/>
      <c r="P1081" s="70">
        <f t="shared" si="525"/>
        <v>0</v>
      </c>
      <c r="Q1081" s="70" t="e">
        <f t="shared" si="526"/>
        <v>#DIV/0!</v>
      </c>
      <c r="R1081" s="71" t="e">
        <f>#REF!-F1081</f>
        <v>#REF!</v>
      </c>
      <c r="S1081" s="71" t="e">
        <f>#REF!/F1081*100</f>
        <v>#REF!</v>
      </c>
      <c r="T1081" s="70" t="e">
        <f>L1081-#REF!</f>
        <v>#REF!</v>
      </c>
      <c r="U1081" s="70" t="e">
        <f>+L1081/#REF!*100</f>
        <v>#REF!</v>
      </c>
      <c r="V1081" s="70">
        <f t="shared" si="515"/>
        <v>0</v>
      </c>
      <c r="W1081" s="70" t="e">
        <f t="shared" si="516"/>
        <v>#DIV/0!</v>
      </c>
      <c r="X1081" s="113"/>
    </row>
    <row r="1082" spans="1:24" hidden="1" outlineLevel="1">
      <c r="A1082" s="60"/>
      <c r="B1082" s="72" t="s">
        <v>81</v>
      </c>
      <c r="C1082" s="73">
        <v>2213</v>
      </c>
      <c r="D1082" s="99"/>
      <c r="E1082" s="74"/>
      <c r="F1082" s="74"/>
      <c r="G1082" s="74"/>
      <c r="H1082" s="74"/>
      <c r="I1082" s="74"/>
      <c r="J1082" s="74"/>
      <c r="K1082" s="74"/>
      <c r="L1082" s="74"/>
      <c r="M1082" s="74"/>
      <c r="N1082" s="74"/>
      <c r="O1082" s="74"/>
      <c r="P1082" s="70">
        <f t="shared" si="525"/>
        <v>0</v>
      </c>
      <c r="Q1082" s="70" t="e">
        <f t="shared" si="526"/>
        <v>#DIV/0!</v>
      </c>
      <c r="R1082" s="71" t="e">
        <f>#REF!-F1082</f>
        <v>#REF!</v>
      </c>
      <c r="S1082" s="71" t="e">
        <f>#REF!/F1082*100</f>
        <v>#REF!</v>
      </c>
      <c r="T1082" s="70" t="e">
        <f>L1082-#REF!</f>
        <v>#REF!</v>
      </c>
      <c r="U1082" s="70" t="e">
        <f>+L1082/#REF!*100</f>
        <v>#REF!</v>
      </c>
      <c r="V1082" s="70">
        <f t="shared" si="515"/>
        <v>0</v>
      </c>
      <c r="W1082" s="70" t="e">
        <f t="shared" si="516"/>
        <v>#DIV/0!</v>
      </c>
      <c r="X1082" s="113"/>
    </row>
    <row r="1083" spans="1:24" hidden="1" outlineLevel="1">
      <c r="A1083" s="60"/>
      <c r="B1083" s="72" t="s">
        <v>82</v>
      </c>
      <c r="C1083" s="73">
        <v>2214</v>
      </c>
      <c r="D1083" s="99"/>
      <c r="E1083" s="74"/>
      <c r="F1083" s="74"/>
      <c r="G1083" s="74"/>
      <c r="H1083" s="74"/>
      <c r="I1083" s="74"/>
      <c r="J1083" s="74"/>
      <c r="K1083" s="74"/>
      <c r="L1083" s="74"/>
      <c r="M1083" s="74"/>
      <c r="N1083" s="74"/>
      <c r="O1083" s="74"/>
      <c r="P1083" s="70">
        <f t="shared" si="525"/>
        <v>0</v>
      </c>
      <c r="Q1083" s="70" t="e">
        <f t="shared" si="526"/>
        <v>#DIV/0!</v>
      </c>
      <c r="R1083" s="71" t="e">
        <f>#REF!-F1083</f>
        <v>#REF!</v>
      </c>
      <c r="S1083" s="71" t="e">
        <f>#REF!/F1083*100</f>
        <v>#REF!</v>
      </c>
      <c r="T1083" s="70" t="e">
        <f>L1083-#REF!</f>
        <v>#REF!</v>
      </c>
      <c r="U1083" s="70" t="e">
        <f>+L1083/#REF!*100</f>
        <v>#REF!</v>
      </c>
      <c r="V1083" s="70">
        <f t="shared" si="515"/>
        <v>0</v>
      </c>
      <c r="W1083" s="70" t="e">
        <f t="shared" si="516"/>
        <v>#DIV/0!</v>
      </c>
      <c r="X1083" s="113"/>
    </row>
    <row r="1084" spans="1:24" hidden="1" outlineLevel="1">
      <c r="A1084" s="60"/>
      <c r="B1084" s="83" t="s">
        <v>83</v>
      </c>
      <c r="C1084" s="78">
        <v>2215</v>
      </c>
      <c r="D1084" s="79">
        <f t="shared" ref="D1084:J1084" si="527">D1085+D1086+D1087+D1088</f>
        <v>0</v>
      </c>
      <c r="E1084" s="79">
        <f t="shared" si="527"/>
        <v>0</v>
      </c>
      <c r="F1084" s="79">
        <f t="shared" ref="F1084" si="528">F1085+F1086+F1087+F1088</f>
        <v>0</v>
      </c>
      <c r="G1084" s="79">
        <f t="shared" si="527"/>
        <v>0</v>
      </c>
      <c r="H1084" s="79">
        <f t="shared" si="527"/>
        <v>0</v>
      </c>
      <c r="I1084" s="79">
        <f t="shared" si="527"/>
        <v>0</v>
      </c>
      <c r="J1084" s="79">
        <f t="shared" si="527"/>
        <v>0</v>
      </c>
      <c r="K1084" s="79">
        <f t="shared" ref="K1084:M1084" si="529">K1085+K1086+K1087+K1088</f>
        <v>0</v>
      </c>
      <c r="L1084" s="79">
        <f t="shared" ref="L1084:O1084" si="530">L1085+L1086+L1087+L1088</f>
        <v>0</v>
      </c>
      <c r="M1084" s="79">
        <f t="shared" si="529"/>
        <v>0</v>
      </c>
      <c r="N1084" s="79">
        <f t="shared" si="530"/>
        <v>0</v>
      </c>
      <c r="O1084" s="79">
        <f t="shared" si="530"/>
        <v>0</v>
      </c>
      <c r="P1084" s="70">
        <f t="shared" si="525"/>
        <v>0</v>
      </c>
      <c r="Q1084" s="70" t="e">
        <f t="shared" si="526"/>
        <v>#DIV/0!</v>
      </c>
      <c r="R1084" s="71" t="e">
        <f>#REF!-F1084</f>
        <v>#REF!</v>
      </c>
      <c r="S1084" s="71" t="e">
        <f>#REF!/F1084*100</f>
        <v>#REF!</v>
      </c>
      <c r="T1084" s="70" t="e">
        <f>L1084-#REF!</f>
        <v>#REF!</v>
      </c>
      <c r="U1084" s="70" t="e">
        <f>+L1084/#REF!*100</f>
        <v>#REF!</v>
      </c>
      <c r="V1084" s="70">
        <f t="shared" si="515"/>
        <v>0</v>
      </c>
      <c r="W1084" s="70" t="e">
        <f t="shared" si="516"/>
        <v>#DIV/0!</v>
      </c>
      <c r="X1084" s="113"/>
    </row>
    <row r="1085" spans="1:24" hidden="1" outlineLevel="1">
      <c r="A1085" s="60"/>
      <c r="B1085" s="80" t="s">
        <v>119</v>
      </c>
      <c r="C1085" s="73">
        <v>22151</v>
      </c>
      <c r="D1085" s="99"/>
      <c r="E1085" s="74"/>
      <c r="F1085" s="74"/>
      <c r="G1085" s="74"/>
      <c r="H1085" s="74"/>
      <c r="I1085" s="74"/>
      <c r="J1085" s="74"/>
      <c r="K1085" s="74"/>
      <c r="L1085" s="74"/>
      <c r="M1085" s="74"/>
      <c r="N1085" s="74"/>
      <c r="O1085" s="74"/>
      <c r="P1085" s="70">
        <f t="shared" si="525"/>
        <v>0</v>
      </c>
      <c r="Q1085" s="70" t="e">
        <f t="shared" si="526"/>
        <v>#DIV/0!</v>
      </c>
      <c r="R1085" s="71" t="e">
        <f>#REF!-F1085</f>
        <v>#REF!</v>
      </c>
      <c r="S1085" s="71" t="e">
        <f>#REF!/F1085*100</f>
        <v>#REF!</v>
      </c>
      <c r="T1085" s="70" t="e">
        <f>L1085-#REF!</f>
        <v>#REF!</v>
      </c>
      <c r="U1085" s="70" t="e">
        <f>+L1085/#REF!*100</f>
        <v>#REF!</v>
      </c>
      <c r="V1085" s="70">
        <f t="shared" si="515"/>
        <v>0</v>
      </c>
      <c r="W1085" s="70" t="e">
        <f t="shared" si="516"/>
        <v>#DIV/0!</v>
      </c>
      <c r="X1085" s="113"/>
    </row>
    <row r="1086" spans="1:24" hidden="1" outlineLevel="1">
      <c r="A1086" s="60"/>
      <c r="B1086" s="80" t="s">
        <v>120</v>
      </c>
      <c r="C1086" s="73">
        <v>22152</v>
      </c>
      <c r="D1086" s="99"/>
      <c r="E1086" s="74"/>
      <c r="F1086" s="74"/>
      <c r="G1086" s="74"/>
      <c r="H1086" s="74"/>
      <c r="I1086" s="74"/>
      <c r="J1086" s="74"/>
      <c r="K1086" s="74"/>
      <c r="L1086" s="74"/>
      <c r="M1086" s="74"/>
      <c r="N1086" s="74"/>
      <c r="O1086" s="74"/>
      <c r="P1086" s="70">
        <f t="shared" si="525"/>
        <v>0</v>
      </c>
      <c r="Q1086" s="70" t="e">
        <f t="shared" si="526"/>
        <v>#DIV/0!</v>
      </c>
      <c r="R1086" s="71" t="e">
        <f>#REF!-F1086</f>
        <v>#REF!</v>
      </c>
      <c r="S1086" s="71" t="e">
        <f>#REF!/F1086*100</f>
        <v>#REF!</v>
      </c>
      <c r="T1086" s="70" t="e">
        <f>L1086-#REF!</f>
        <v>#REF!</v>
      </c>
      <c r="U1086" s="70" t="e">
        <f>+L1086/#REF!*100</f>
        <v>#REF!</v>
      </c>
      <c r="V1086" s="70">
        <f t="shared" ref="V1086:V1149" si="531">N1086-L1086</f>
        <v>0</v>
      </c>
      <c r="W1086" s="70" t="e">
        <f t="shared" ref="W1086:W1149" si="532">+N1086/L1086*100</f>
        <v>#DIV/0!</v>
      </c>
      <c r="X1086" s="113"/>
    </row>
    <row r="1087" spans="1:24" hidden="1" outlineLevel="1">
      <c r="A1087" s="60"/>
      <c r="B1087" s="80" t="s">
        <v>86</v>
      </c>
      <c r="C1087" s="73">
        <v>22153</v>
      </c>
      <c r="D1087" s="99"/>
      <c r="E1087" s="74"/>
      <c r="F1087" s="74"/>
      <c r="G1087" s="74"/>
      <c r="H1087" s="74"/>
      <c r="I1087" s="74"/>
      <c r="J1087" s="74"/>
      <c r="K1087" s="74"/>
      <c r="L1087" s="74"/>
      <c r="M1087" s="74"/>
      <c r="N1087" s="74"/>
      <c r="O1087" s="74"/>
      <c r="P1087" s="70">
        <f t="shared" si="525"/>
        <v>0</v>
      </c>
      <c r="Q1087" s="70" t="e">
        <f t="shared" si="526"/>
        <v>#DIV/0!</v>
      </c>
      <c r="R1087" s="71" t="e">
        <f>#REF!-F1087</f>
        <v>#REF!</v>
      </c>
      <c r="S1087" s="71" t="e">
        <f>#REF!/F1087*100</f>
        <v>#REF!</v>
      </c>
      <c r="T1087" s="70" t="e">
        <f>L1087-#REF!</f>
        <v>#REF!</v>
      </c>
      <c r="U1087" s="70" t="e">
        <f>+L1087/#REF!*100</f>
        <v>#REF!</v>
      </c>
      <c r="V1087" s="70">
        <f t="shared" si="531"/>
        <v>0</v>
      </c>
      <c r="W1087" s="70" t="e">
        <f t="shared" si="532"/>
        <v>#DIV/0!</v>
      </c>
      <c r="X1087" s="113"/>
    </row>
    <row r="1088" spans="1:24" hidden="1" outlineLevel="1">
      <c r="A1088" s="60"/>
      <c r="B1088" s="80" t="s">
        <v>121</v>
      </c>
      <c r="C1088" s="73">
        <v>22154</v>
      </c>
      <c r="D1088" s="99"/>
      <c r="E1088" s="74"/>
      <c r="F1088" s="74"/>
      <c r="G1088" s="74"/>
      <c r="H1088" s="74"/>
      <c r="I1088" s="74"/>
      <c r="J1088" s="74"/>
      <c r="K1088" s="74"/>
      <c r="L1088" s="74"/>
      <c r="M1088" s="74"/>
      <c r="N1088" s="74"/>
      <c r="O1088" s="74"/>
      <c r="P1088" s="70">
        <f t="shared" si="525"/>
        <v>0</v>
      </c>
      <c r="Q1088" s="70" t="e">
        <f t="shared" si="526"/>
        <v>#DIV/0!</v>
      </c>
      <c r="R1088" s="71" t="e">
        <f>#REF!-F1088</f>
        <v>#REF!</v>
      </c>
      <c r="S1088" s="71" t="e">
        <f>#REF!/F1088*100</f>
        <v>#REF!</v>
      </c>
      <c r="T1088" s="70" t="e">
        <f>L1088-#REF!</f>
        <v>#REF!</v>
      </c>
      <c r="U1088" s="70" t="e">
        <f>+L1088/#REF!*100</f>
        <v>#REF!</v>
      </c>
      <c r="V1088" s="70">
        <f t="shared" si="531"/>
        <v>0</v>
      </c>
      <c r="W1088" s="70" t="e">
        <f t="shared" si="532"/>
        <v>#DIV/0!</v>
      </c>
      <c r="X1088" s="113"/>
    </row>
    <row r="1089" spans="1:24" hidden="1" outlineLevel="1">
      <c r="A1089" s="60"/>
      <c r="B1089" s="76" t="s">
        <v>88</v>
      </c>
      <c r="C1089" s="73">
        <v>2217</v>
      </c>
      <c r="D1089" s="99"/>
      <c r="E1089" s="74"/>
      <c r="F1089" s="74"/>
      <c r="G1089" s="74"/>
      <c r="H1089" s="74"/>
      <c r="I1089" s="74"/>
      <c r="J1089" s="74"/>
      <c r="K1089" s="74"/>
      <c r="L1089" s="74"/>
      <c r="M1089" s="74"/>
      <c r="N1089" s="74"/>
      <c r="O1089" s="74"/>
      <c r="P1089" s="70">
        <f t="shared" si="525"/>
        <v>0</v>
      </c>
      <c r="Q1089" s="70" t="e">
        <f t="shared" si="526"/>
        <v>#DIV/0!</v>
      </c>
      <c r="R1089" s="71" t="e">
        <f>#REF!-F1089</f>
        <v>#REF!</v>
      </c>
      <c r="S1089" s="71" t="e">
        <f>#REF!/F1089*100</f>
        <v>#REF!</v>
      </c>
      <c r="T1089" s="70" t="e">
        <f>L1089-#REF!</f>
        <v>#REF!</v>
      </c>
      <c r="U1089" s="70" t="e">
        <f>+L1089/#REF!*100</f>
        <v>#REF!</v>
      </c>
      <c r="V1089" s="70">
        <f t="shared" si="531"/>
        <v>0</v>
      </c>
      <c r="W1089" s="70" t="e">
        <f t="shared" si="532"/>
        <v>#DIV/0!</v>
      </c>
      <c r="X1089" s="113"/>
    </row>
    <row r="1090" spans="1:24" hidden="1" outlineLevel="1">
      <c r="A1090" s="60"/>
      <c r="B1090" s="72" t="s">
        <v>89</v>
      </c>
      <c r="C1090" s="73">
        <v>2218</v>
      </c>
      <c r="D1090" s="99"/>
      <c r="E1090" s="74"/>
      <c r="F1090" s="74"/>
      <c r="G1090" s="74"/>
      <c r="H1090" s="74"/>
      <c r="I1090" s="74"/>
      <c r="J1090" s="74"/>
      <c r="K1090" s="74"/>
      <c r="L1090" s="74"/>
      <c r="M1090" s="74"/>
      <c r="N1090" s="74"/>
      <c r="O1090" s="74"/>
      <c r="P1090" s="70">
        <f t="shared" si="525"/>
        <v>0</v>
      </c>
      <c r="Q1090" s="70" t="e">
        <f t="shared" si="526"/>
        <v>#DIV/0!</v>
      </c>
      <c r="R1090" s="71" t="e">
        <f>#REF!-F1090</f>
        <v>#REF!</v>
      </c>
      <c r="S1090" s="71" t="e">
        <f>#REF!/F1090*100</f>
        <v>#REF!</v>
      </c>
      <c r="T1090" s="70" t="e">
        <f>L1090-#REF!</f>
        <v>#REF!</v>
      </c>
      <c r="U1090" s="70" t="e">
        <f>+L1090/#REF!*100</f>
        <v>#REF!</v>
      </c>
      <c r="V1090" s="70">
        <f t="shared" si="531"/>
        <v>0</v>
      </c>
      <c r="W1090" s="70" t="e">
        <f t="shared" si="532"/>
        <v>#DIV/0!</v>
      </c>
      <c r="X1090" s="113"/>
    </row>
    <row r="1091" spans="1:24" hidden="1" outlineLevel="1">
      <c r="A1091" s="60"/>
      <c r="B1091" s="72" t="s">
        <v>122</v>
      </c>
      <c r="C1091" s="73">
        <v>2221</v>
      </c>
      <c r="D1091" s="99"/>
      <c r="E1091" s="74"/>
      <c r="F1091" s="74"/>
      <c r="G1091" s="74"/>
      <c r="H1091" s="74"/>
      <c r="I1091" s="74"/>
      <c r="J1091" s="74"/>
      <c r="K1091" s="74"/>
      <c r="L1091" s="74"/>
      <c r="M1091" s="74"/>
      <c r="N1091" s="74"/>
      <c r="O1091" s="74"/>
      <c r="P1091" s="70">
        <f t="shared" si="525"/>
        <v>0</v>
      </c>
      <c r="Q1091" s="70" t="e">
        <f t="shared" si="526"/>
        <v>#DIV/0!</v>
      </c>
      <c r="R1091" s="71" t="e">
        <f>#REF!-F1091</f>
        <v>#REF!</v>
      </c>
      <c r="S1091" s="71" t="e">
        <f>#REF!/F1091*100</f>
        <v>#REF!</v>
      </c>
      <c r="T1091" s="70" t="e">
        <f>L1091-#REF!</f>
        <v>#REF!</v>
      </c>
      <c r="U1091" s="70" t="e">
        <f>+L1091/#REF!*100</f>
        <v>#REF!</v>
      </c>
      <c r="V1091" s="70">
        <f t="shared" si="531"/>
        <v>0</v>
      </c>
      <c r="W1091" s="70" t="e">
        <f t="shared" si="532"/>
        <v>#DIV/0!</v>
      </c>
      <c r="X1091" s="113"/>
    </row>
    <row r="1092" spans="1:24" ht="25.5" hidden="1" outlineLevel="1">
      <c r="A1092" s="60"/>
      <c r="B1092" s="81" t="s">
        <v>91</v>
      </c>
      <c r="C1092" s="73">
        <v>2222</v>
      </c>
      <c r="D1092" s="99"/>
      <c r="E1092" s="74"/>
      <c r="F1092" s="74"/>
      <c r="G1092" s="74"/>
      <c r="H1092" s="74"/>
      <c r="I1092" s="74"/>
      <c r="J1092" s="74"/>
      <c r="K1092" s="74"/>
      <c r="L1092" s="74"/>
      <c r="M1092" s="74"/>
      <c r="N1092" s="74"/>
      <c r="O1092" s="74"/>
      <c r="P1092" s="70">
        <f t="shared" si="525"/>
        <v>0</v>
      </c>
      <c r="Q1092" s="70" t="e">
        <f t="shared" si="526"/>
        <v>#DIV/0!</v>
      </c>
      <c r="R1092" s="71" t="e">
        <f>#REF!-F1092</f>
        <v>#REF!</v>
      </c>
      <c r="S1092" s="71" t="e">
        <f>#REF!/F1092*100</f>
        <v>#REF!</v>
      </c>
      <c r="T1092" s="70" t="e">
        <f>L1092-#REF!</f>
        <v>#REF!</v>
      </c>
      <c r="U1092" s="70" t="e">
        <f>+L1092/#REF!*100</f>
        <v>#REF!</v>
      </c>
      <c r="V1092" s="70">
        <f t="shared" si="531"/>
        <v>0</v>
      </c>
      <c r="W1092" s="70" t="e">
        <f t="shared" si="532"/>
        <v>#DIV/0!</v>
      </c>
      <c r="X1092" s="113"/>
    </row>
    <row r="1093" spans="1:24" ht="25.5" hidden="1" outlineLevel="1">
      <c r="A1093" s="60"/>
      <c r="B1093" s="73" t="s">
        <v>167</v>
      </c>
      <c r="C1093" s="73">
        <v>2223</v>
      </c>
      <c r="D1093" s="99"/>
      <c r="E1093" s="74"/>
      <c r="F1093" s="74"/>
      <c r="G1093" s="74"/>
      <c r="H1093" s="74"/>
      <c r="I1093" s="74"/>
      <c r="J1093" s="74"/>
      <c r="K1093" s="74"/>
      <c r="L1093" s="74"/>
      <c r="M1093" s="74"/>
      <c r="N1093" s="74"/>
      <c r="O1093" s="74"/>
      <c r="P1093" s="70">
        <f t="shared" si="525"/>
        <v>0</v>
      </c>
      <c r="Q1093" s="70" t="e">
        <f t="shared" si="526"/>
        <v>#DIV/0!</v>
      </c>
      <c r="R1093" s="71" t="e">
        <f>#REF!-F1093</f>
        <v>#REF!</v>
      </c>
      <c r="S1093" s="71" t="e">
        <f>#REF!/F1093*100</f>
        <v>#REF!</v>
      </c>
      <c r="T1093" s="70" t="e">
        <f>L1093-#REF!</f>
        <v>#REF!</v>
      </c>
      <c r="U1093" s="70" t="e">
        <f>+L1093/#REF!*100</f>
        <v>#REF!</v>
      </c>
      <c r="V1093" s="70">
        <f t="shared" si="531"/>
        <v>0</v>
      </c>
      <c r="W1093" s="70" t="e">
        <f t="shared" si="532"/>
        <v>#DIV/0!</v>
      </c>
      <c r="X1093" s="113"/>
    </row>
    <row r="1094" spans="1:24" hidden="1" outlineLevel="1">
      <c r="A1094" s="60"/>
      <c r="B1094" s="81" t="s">
        <v>128</v>
      </c>
      <c r="C1094" s="73">
        <v>2224</v>
      </c>
      <c r="D1094" s="99"/>
      <c r="E1094" s="74"/>
      <c r="F1094" s="74"/>
      <c r="G1094" s="74"/>
      <c r="H1094" s="74"/>
      <c r="I1094" s="74"/>
      <c r="J1094" s="74"/>
      <c r="K1094" s="74"/>
      <c r="L1094" s="74"/>
      <c r="M1094" s="74"/>
      <c r="N1094" s="74"/>
      <c r="O1094" s="74"/>
      <c r="P1094" s="70">
        <f t="shared" si="525"/>
        <v>0</v>
      </c>
      <c r="Q1094" s="70" t="e">
        <f t="shared" si="526"/>
        <v>#DIV/0!</v>
      </c>
      <c r="R1094" s="71" t="e">
        <f>#REF!-F1094</f>
        <v>#REF!</v>
      </c>
      <c r="S1094" s="71" t="e">
        <f>#REF!/F1094*100</f>
        <v>#REF!</v>
      </c>
      <c r="T1094" s="70" t="e">
        <f>L1094-#REF!</f>
        <v>#REF!</v>
      </c>
      <c r="U1094" s="70" t="e">
        <f>+L1094/#REF!*100</f>
        <v>#REF!</v>
      </c>
      <c r="V1094" s="70">
        <f t="shared" si="531"/>
        <v>0</v>
      </c>
      <c r="W1094" s="70" t="e">
        <f t="shared" si="532"/>
        <v>#DIV/0!</v>
      </c>
      <c r="X1094" s="113"/>
    </row>
    <row r="1095" spans="1:24" ht="13.5" hidden="1" customHeight="1" outlineLevel="1">
      <c r="A1095" s="60"/>
      <c r="B1095" s="81" t="s">
        <v>123</v>
      </c>
      <c r="C1095" s="73">
        <v>2225</v>
      </c>
      <c r="D1095" s="99"/>
      <c r="E1095" s="74"/>
      <c r="F1095" s="74"/>
      <c r="G1095" s="74"/>
      <c r="H1095" s="74"/>
      <c r="I1095" s="74"/>
      <c r="J1095" s="74"/>
      <c r="K1095" s="74"/>
      <c r="L1095" s="74"/>
      <c r="M1095" s="74"/>
      <c r="N1095" s="74"/>
      <c r="O1095" s="74"/>
      <c r="P1095" s="70">
        <f t="shared" si="525"/>
        <v>0</v>
      </c>
      <c r="Q1095" s="70" t="e">
        <f t="shared" si="526"/>
        <v>#DIV/0!</v>
      </c>
      <c r="R1095" s="71" t="e">
        <f>#REF!-F1095</f>
        <v>#REF!</v>
      </c>
      <c r="S1095" s="71" t="e">
        <f>#REF!/F1095*100</f>
        <v>#REF!</v>
      </c>
      <c r="T1095" s="70" t="e">
        <f>L1095-#REF!</f>
        <v>#REF!</v>
      </c>
      <c r="U1095" s="70" t="e">
        <f>+L1095/#REF!*100</f>
        <v>#REF!</v>
      </c>
      <c r="V1095" s="70">
        <f t="shared" si="531"/>
        <v>0</v>
      </c>
      <c r="W1095" s="70" t="e">
        <f t="shared" si="532"/>
        <v>#DIV/0!</v>
      </c>
      <c r="X1095" s="113"/>
    </row>
    <row r="1096" spans="1:24" ht="13.5" hidden="1" customHeight="1" outlineLevel="1">
      <c r="A1096" s="60"/>
      <c r="B1096" s="81" t="s">
        <v>124</v>
      </c>
      <c r="C1096" s="73">
        <v>2231</v>
      </c>
      <c r="D1096" s="99"/>
      <c r="E1096" s="74"/>
      <c r="F1096" s="74"/>
      <c r="G1096" s="74"/>
      <c r="H1096" s="74"/>
      <c r="I1096" s="74"/>
      <c r="J1096" s="74"/>
      <c r="K1096" s="74"/>
      <c r="L1096" s="74"/>
      <c r="M1096" s="74"/>
      <c r="N1096" s="74"/>
      <c r="O1096" s="74"/>
      <c r="P1096" s="70">
        <f t="shared" si="525"/>
        <v>0</v>
      </c>
      <c r="Q1096" s="70" t="e">
        <f t="shared" si="526"/>
        <v>#DIV/0!</v>
      </c>
      <c r="R1096" s="71" t="e">
        <f>#REF!-F1096</f>
        <v>#REF!</v>
      </c>
      <c r="S1096" s="71" t="e">
        <f>#REF!/F1096*100</f>
        <v>#REF!</v>
      </c>
      <c r="T1096" s="70" t="e">
        <f>L1096-#REF!</f>
        <v>#REF!</v>
      </c>
      <c r="U1096" s="70" t="e">
        <f>+L1096/#REF!*100</f>
        <v>#REF!</v>
      </c>
      <c r="V1096" s="70">
        <f t="shared" si="531"/>
        <v>0</v>
      </c>
      <c r="W1096" s="70" t="e">
        <f t="shared" si="532"/>
        <v>#DIV/0!</v>
      </c>
      <c r="X1096" s="113"/>
    </row>
    <row r="1097" spans="1:24" ht="13.5" hidden="1" customHeight="1" outlineLevel="1">
      <c r="A1097" s="60"/>
      <c r="B1097" s="81" t="s">
        <v>96</v>
      </c>
      <c r="C1097" s="73">
        <v>22311100</v>
      </c>
      <c r="D1097" s="99"/>
      <c r="E1097" s="74"/>
      <c r="F1097" s="74"/>
      <c r="G1097" s="74"/>
      <c r="H1097" s="74"/>
      <c r="I1097" s="74"/>
      <c r="J1097" s="74"/>
      <c r="K1097" s="74"/>
      <c r="L1097" s="74"/>
      <c r="M1097" s="74"/>
      <c r="N1097" s="74"/>
      <c r="O1097" s="74"/>
      <c r="P1097" s="70">
        <f t="shared" si="525"/>
        <v>0</v>
      </c>
      <c r="Q1097" s="70" t="e">
        <f t="shared" si="526"/>
        <v>#DIV/0!</v>
      </c>
      <c r="R1097" s="71" t="e">
        <f>#REF!-F1097</f>
        <v>#REF!</v>
      </c>
      <c r="S1097" s="71" t="e">
        <f>#REF!/F1097*100</f>
        <v>#REF!</v>
      </c>
      <c r="T1097" s="70" t="e">
        <f>L1097-#REF!</f>
        <v>#REF!</v>
      </c>
      <c r="U1097" s="70" t="e">
        <f>+L1097/#REF!*100</f>
        <v>#REF!</v>
      </c>
      <c r="V1097" s="70">
        <f t="shared" si="531"/>
        <v>0</v>
      </c>
      <c r="W1097" s="70" t="e">
        <f t="shared" si="532"/>
        <v>#DIV/0!</v>
      </c>
      <c r="X1097" s="113"/>
    </row>
    <row r="1098" spans="1:24" ht="13.5" hidden="1" customHeight="1" outlineLevel="1">
      <c r="A1098" s="60"/>
      <c r="B1098" s="81" t="s">
        <v>97</v>
      </c>
      <c r="C1098" s="73">
        <v>22311200</v>
      </c>
      <c r="D1098" s="99"/>
      <c r="E1098" s="74"/>
      <c r="F1098" s="74"/>
      <c r="G1098" s="74"/>
      <c r="H1098" s="74"/>
      <c r="I1098" s="74"/>
      <c r="J1098" s="74"/>
      <c r="K1098" s="74"/>
      <c r="L1098" s="74"/>
      <c r="M1098" s="74"/>
      <c r="N1098" s="74"/>
      <c r="O1098" s="74"/>
      <c r="P1098" s="70">
        <f t="shared" si="525"/>
        <v>0</v>
      </c>
      <c r="Q1098" s="70" t="e">
        <f t="shared" si="526"/>
        <v>#DIV/0!</v>
      </c>
      <c r="R1098" s="71" t="e">
        <f>#REF!-F1098</f>
        <v>#REF!</v>
      </c>
      <c r="S1098" s="71" t="e">
        <f>#REF!/F1098*100</f>
        <v>#REF!</v>
      </c>
      <c r="T1098" s="70" t="e">
        <f>L1098-#REF!</f>
        <v>#REF!</v>
      </c>
      <c r="U1098" s="70" t="e">
        <f>+L1098/#REF!*100</f>
        <v>#REF!</v>
      </c>
      <c r="V1098" s="70">
        <f t="shared" si="531"/>
        <v>0</v>
      </c>
      <c r="W1098" s="70" t="e">
        <f t="shared" si="532"/>
        <v>#DIV/0!</v>
      </c>
      <c r="X1098" s="113"/>
    </row>
    <row r="1099" spans="1:24" ht="13.5" hidden="1" customHeight="1" outlineLevel="1">
      <c r="A1099" s="60"/>
      <c r="B1099" s="81" t="s">
        <v>98</v>
      </c>
      <c r="C1099" s="73">
        <v>22311300</v>
      </c>
      <c r="D1099" s="99"/>
      <c r="E1099" s="74"/>
      <c r="F1099" s="74"/>
      <c r="G1099" s="74"/>
      <c r="H1099" s="74"/>
      <c r="I1099" s="74"/>
      <c r="J1099" s="74"/>
      <c r="K1099" s="74"/>
      <c r="L1099" s="74"/>
      <c r="M1099" s="74"/>
      <c r="N1099" s="74"/>
      <c r="O1099" s="74"/>
      <c r="P1099" s="70">
        <f t="shared" si="525"/>
        <v>0</v>
      </c>
      <c r="Q1099" s="70" t="e">
        <f t="shared" si="526"/>
        <v>#DIV/0!</v>
      </c>
      <c r="R1099" s="71" t="e">
        <f>#REF!-F1099</f>
        <v>#REF!</v>
      </c>
      <c r="S1099" s="71" t="e">
        <f>#REF!/F1099*100</f>
        <v>#REF!</v>
      </c>
      <c r="T1099" s="70" t="e">
        <f>L1099-#REF!</f>
        <v>#REF!</v>
      </c>
      <c r="U1099" s="70" t="e">
        <f>+L1099/#REF!*100</f>
        <v>#REF!</v>
      </c>
      <c r="V1099" s="70">
        <f t="shared" si="531"/>
        <v>0</v>
      </c>
      <c r="W1099" s="70" t="e">
        <f t="shared" si="532"/>
        <v>#DIV/0!</v>
      </c>
      <c r="X1099" s="113"/>
    </row>
    <row r="1100" spans="1:24" ht="13.5" hidden="1" customHeight="1" outlineLevel="1">
      <c r="A1100" s="60"/>
      <c r="B1100" s="81" t="s">
        <v>99</v>
      </c>
      <c r="C1100" s="73">
        <v>22311400</v>
      </c>
      <c r="D1100" s="99"/>
      <c r="E1100" s="74"/>
      <c r="F1100" s="74"/>
      <c r="G1100" s="74"/>
      <c r="H1100" s="74"/>
      <c r="I1100" s="74"/>
      <c r="J1100" s="74"/>
      <c r="K1100" s="74"/>
      <c r="L1100" s="74"/>
      <c r="M1100" s="74"/>
      <c r="N1100" s="74"/>
      <c r="O1100" s="74"/>
      <c r="P1100" s="70">
        <f t="shared" si="525"/>
        <v>0</v>
      </c>
      <c r="Q1100" s="70" t="e">
        <f t="shared" si="526"/>
        <v>#DIV/0!</v>
      </c>
      <c r="R1100" s="71" t="e">
        <f>#REF!-F1100</f>
        <v>#REF!</v>
      </c>
      <c r="S1100" s="71" t="e">
        <f>#REF!/F1100*100</f>
        <v>#REF!</v>
      </c>
      <c r="T1100" s="70" t="e">
        <f>L1100-#REF!</f>
        <v>#REF!</v>
      </c>
      <c r="U1100" s="70" t="e">
        <f>+L1100/#REF!*100</f>
        <v>#REF!</v>
      </c>
      <c r="V1100" s="70">
        <f t="shared" si="531"/>
        <v>0</v>
      </c>
      <c r="W1100" s="70" t="e">
        <f t="shared" si="532"/>
        <v>#DIV/0!</v>
      </c>
      <c r="X1100" s="113"/>
    </row>
    <row r="1101" spans="1:24" ht="13.5" hidden="1" customHeight="1" outlineLevel="1">
      <c r="A1101" s="60"/>
      <c r="B1101" s="81" t="s">
        <v>100</v>
      </c>
      <c r="C1101" s="73">
        <v>2235</v>
      </c>
      <c r="D1101" s="99"/>
      <c r="E1101" s="74"/>
      <c r="F1101" s="74"/>
      <c r="G1101" s="74"/>
      <c r="H1101" s="74"/>
      <c r="I1101" s="74"/>
      <c r="J1101" s="74"/>
      <c r="K1101" s="74"/>
      <c r="L1101" s="74"/>
      <c r="M1101" s="74"/>
      <c r="N1101" s="74"/>
      <c r="O1101" s="74"/>
      <c r="P1101" s="70">
        <f t="shared" si="525"/>
        <v>0</v>
      </c>
      <c r="Q1101" s="70" t="e">
        <f t="shared" si="526"/>
        <v>#DIV/0!</v>
      </c>
      <c r="R1101" s="71" t="e">
        <f>#REF!-F1101</f>
        <v>#REF!</v>
      </c>
      <c r="S1101" s="71" t="e">
        <f>#REF!/F1101*100</f>
        <v>#REF!</v>
      </c>
      <c r="T1101" s="70" t="e">
        <f>L1101-#REF!</f>
        <v>#REF!</v>
      </c>
      <c r="U1101" s="70" t="e">
        <f>+L1101/#REF!*100</f>
        <v>#REF!</v>
      </c>
      <c r="V1101" s="70">
        <f t="shared" si="531"/>
        <v>0</v>
      </c>
      <c r="W1101" s="70" t="e">
        <f t="shared" si="532"/>
        <v>#DIV/0!</v>
      </c>
      <c r="X1101" s="113"/>
    </row>
    <row r="1102" spans="1:24" ht="13.5" hidden="1" customHeight="1" outlineLevel="1">
      <c r="A1102" s="60"/>
      <c r="B1102" s="72" t="s">
        <v>101</v>
      </c>
      <c r="C1102" s="73">
        <v>2511</v>
      </c>
      <c r="D1102" s="99"/>
      <c r="E1102" s="74"/>
      <c r="F1102" s="74"/>
      <c r="G1102" s="74"/>
      <c r="H1102" s="74"/>
      <c r="I1102" s="74"/>
      <c r="J1102" s="74"/>
      <c r="K1102" s="74"/>
      <c r="L1102" s="74"/>
      <c r="M1102" s="74"/>
      <c r="N1102" s="74"/>
      <c r="O1102" s="74"/>
      <c r="P1102" s="70">
        <f t="shared" si="525"/>
        <v>0</v>
      </c>
      <c r="Q1102" s="70" t="e">
        <f t="shared" si="526"/>
        <v>#DIV/0!</v>
      </c>
      <c r="R1102" s="71" t="e">
        <f>#REF!-F1102</f>
        <v>#REF!</v>
      </c>
      <c r="S1102" s="71" t="e">
        <f>#REF!/F1102*100</f>
        <v>#REF!</v>
      </c>
      <c r="T1102" s="70" t="e">
        <f>L1102-#REF!</f>
        <v>#REF!</v>
      </c>
      <c r="U1102" s="70" t="e">
        <f>+L1102/#REF!*100</f>
        <v>#REF!</v>
      </c>
      <c r="V1102" s="70">
        <f t="shared" si="531"/>
        <v>0</v>
      </c>
      <c r="W1102" s="70" t="e">
        <f t="shared" si="532"/>
        <v>#DIV/0!</v>
      </c>
      <c r="X1102" s="113"/>
    </row>
    <row r="1103" spans="1:24" ht="13.5" hidden="1" customHeight="1" outlineLevel="1">
      <c r="A1103" s="60"/>
      <c r="B1103" s="72" t="s">
        <v>102</v>
      </c>
      <c r="C1103" s="73">
        <v>2512</v>
      </c>
      <c r="D1103" s="99"/>
      <c r="E1103" s="74"/>
      <c r="F1103" s="74"/>
      <c r="G1103" s="74"/>
      <c r="H1103" s="74"/>
      <c r="I1103" s="74"/>
      <c r="J1103" s="74"/>
      <c r="K1103" s="74"/>
      <c r="L1103" s="74"/>
      <c r="M1103" s="74"/>
      <c r="N1103" s="74"/>
      <c r="O1103" s="74"/>
      <c r="P1103" s="70">
        <f t="shared" si="525"/>
        <v>0</v>
      </c>
      <c r="Q1103" s="70" t="e">
        <f t="shared" si="526"/>
        <v>#DIV/0!</v>
      </c>
      <c r="R1103" s="71" t="e">
        <f>#REF!-F1103</f>
        <v>#REF!</v>
      </c>
      <c r="S1103" s="71" t="e">
        <f>#REF!/F1103*100</f>
        <v>#REF!</v>
      </c>
      <c r="T1103" s="70" t="e">
        <f>L1103-#REF!</f>
        <v>#REF!</v>
      </c>
      <c r="U1103" s="70" t="e">
        <f>+L1103/#REF!*100</f>
        <v>#REF!</v>
      </c>
      <c r="V1103" s="70">
        <f t="shared" si="531"/>
        <v>0</v>
      </c>
      <c r="W1103" s="70" t="e">
        <f t="shared" si="532"/>
        <v>#DIV/0!</v>
      </c>
      <c r="X1103" s="113"/>
    </row>
    <row r="1104" spans="1:24" ht="13.5" hidden="1" customHeight="1" outlineLevel="1">
      <c r="A1104" s="60"/>
      <c r="B1104" s="72" t="s">
        <v>129</v>
      </c>
      <c r="C1104" s="73">
        <v>2521</v>
      </c>
      <c r="D1104" s="99"/>
      <c r="E1104" s="74"/>
      <c r="F1104" s="74"/>
      <c r="G1104" s="74"/>
      <c r="H1104" s="74"/>
      <c r="I1104" s="74"/>
      <c r="J1104" s="74"/>
      <c r="K1104" s="74"/>
      <c r="L1104" s="74"/>
      <c r="M1104" s="74"/>
      <c r="N1104" s="74"/>
      <c r="O1104" s="74"/>
      <c r="P1104" s="70">
        <f t="shared" si="525"/>
        <v>0</v>
      </c>
      <c r="Q1104" s="70" t="e">
        <f t="shared" si="526"/>
        <v>#DIV/0!</v>
      </c>
      <c r="R1104" s="71" t="e">
        <f>#REF!-F1104</f>
        <v>#REF!</v>
      </c>
      <c r="S1104" s="71" t="e">
        <f>#REF!/F1104*100</f>
        <v>#REF!</v>
      </c>
      <c r="T1104" s="70" t="e">
        <f>L1104-#REF!</f>
        <v>#REF!</v>
      </c>
      <c r="U1104" s="70" t="e">
        <f>+L1104/#REF!*100</f>
        <v>#REF!</v>
      </c>
      <c r="V1104" s="70">
        <f t="shared" si="531"/>
        <v>0</v>
      </c>
      <c r="W1104" s="70" t="e">
        <f t="shared" si="532"/>
        <v>#DIV/0!</v>
      </c>
      <c r="X1104" s="113"/>
    </row>
    <row r="1105" spans="1:24" ht="13.5" hidden="1" customHeight="1" outlineLevel="1">
      <c r="A1105" s="60"/>
      <c r="B1105" s="85" t="s">
        <v>104</v>
      </c>
      <c r="C1105" s="73">
        <v>2721</v>
      </c>
      <c r="D1105" s="74"/>
      <c r="E1105" s="74"/>
      <c r="F1105" s="74"/>
      <c r="G1105" s="74"/>
      <c r="H1105" s="74"/>
      <c r="I1105" s="74"/>
      <c r="J1105" s="74"/>
      <c r="K1105" s="74"/>
      <c r="L1105" s="74"/>
      <c r="M1105" s="74"/>
      <c r="N1105" s="74"/>
      <c r="O1105" s="74"/>
      <c r="P1105" s="70">
        <f t="shared" si="525"/>
        <v>0</v>
      </c>
      <c r="Q1105" s="70" t="e">
        <f t="shared" si="526"/>
        <v>#DIV/0!</v>
      </c>
      <c r="R1105" s="71" t="e">
        <f>#REF!-F1105</f>
        <v>#REF!</v>
      </c>
      <c r="S1105" s="71" t="e">
        <f>#REF!/F1105*100</f>
        <v>#REF!</v>
      </c>
      <c r="T1105" s="70" t="e">
        <f>L1105-#REF!</f>
        <v>#REF!</v>
      </c>
      <c r="U1105" s="70" t="e">
        <f>+L1105/#REF!*100</f>
        <v>#REF!</v>
      </c>
      <c r="V1105" s="70">
        <f t="shared" si="531"/>
        <v>0</v>
      </c>
      <c r="W1105" s="70" t="e">
        <f t="shared" si="532"/>
        <v>#DIV/0!</v>
      </c>
      <c r="X1105" s="113"/>
    </row>
    <row r="1106" spans="1:24" hidden="1" outlineLevel="1">
      <c r="A1106" s="60"/>
      <c r="B1106" s="88" t="s">
        <v>109</v>
      </c>
      <c r="C1106" s="73"/>
      <c r="D1106" s="67">
        <f t="shared" ref="D1106:J1106" si="533">SUM(D1107:D1109)</f>
        <v>0</v>
      </c>
      <c r="E1106" s="67">
        <f t="shared" si="533"/>
        <v>0</v>
      </c>
      <c r="F1106" s="67">
        <f t="shared" ref="F1106" si="534">SUM(F1107:F1109)</f>
        <v>0</v>
      </c>
      <c r="G1106" s="67">
        <f t="shared" si="533"/>
        <v>0</v>
      </c>
      <c r="H1106" s="67">
        <f t="shared" si="533"/>
        <v>0</v>
      </c>
      <c r="I1106" s="67">
        <f t="shared" si="533"/>
        <v>0</v>
      </c>
      <c r="J1106" s="67">
        <f t="shared" si="533"/>
        <v>0</v>
      </c>
      <c r="K1106" s="67">
        <f t="shared" ref="K1106:M1106" si="535">SUM(K1107:K1109)</f>
        <v>0</v>
      </c>
      <c r="L1106" s="67">
        <f t="shared" ref="L1106:O1106" si="536">SUM(L1107:L1109)</f>
        <v>0</v>
      </c>
      <c r="M1106" s="67">
        <f t="shared" si="535"/>
        <v>0</v>
      </c>
      <c r="N1106" s="67">
        <f t="shared" si="536"/>
        <v>0</v>
      </c>
      <c r="O1106" s="67">
        <f t="shared" si="536"/>
        <v>0</v>
      </c>
      <c r="P1106" s="70">
        <f t="shared" si="525"/>
        <v>0</v>
      </c>
      <c r="Q1106" s="70" t="e">
        <f t="shared" si="526"/>
        <v>#DIV/0!</v>
      </c>
      <c r="R1106" s="71" t="e">
        <f>#REF!-F1106</f>
        <v>#REF!</v>
      </c>
      <c r="S1106" s="71" t="e">
        <f>#REF!/F1106*100</f>
        <v>#REF!</v>
      </c>
      <c r="T1106" s="70" t="e">
        <f>L1106-#REF!</f>
        <v>#REF!</v>
      </c>
      <c r="U1106" s="70" t="e">
        <f>+L1106/#REF!*100</f>
        <v>#REF!</v>
      </c>
      <c r="V1106" s="70">
        <f t="shared" si="531"/>
        <v>0</v>
      </c>
      <c r="W1106" s="70" t="e">
        <f t="shared" si="532"/>
        <v>#DIV/0!</v>
      </c>
      <c r="X1106" s="113"/>
    </row>
    <row r="1107" spans="1:24" hidden="1" outlineLevel="1">
      <c r="A1107" s="60"/>
      <c r="B1107" s="72" t="s">
        <v>110</v>
      </c>
      <c r="C1107" s="73">
        <v>3111</v>
      </c>
      <c r="D1107" s="74"/>
      <c r="E1107" s="74"/>
      <c r="F1107" s="74"/>
      <c r="G1107" s="74"/>
      <c r="H1107" s="74"/>
      <c r="I1107" s="74"/>
      <c r="J1107" s="74"/>
      <c r="K1107" s="74"/>
      <c r="L1107" s="74"/>
      <c r="M1107" s="74"/>
      <c r="N1107" s="74"/>
      <c r="O1107" s="74"/>
      <c r="P1107" s="70">
        <f t="shared" si="525"/>
        <v>0</v>
      </c>
      <c r="Q1107" s="70" t="e">
        <f t="shared" si="526"/>
        <v>#DIV/0!</v>
      </c>
      <c r="R1107" s="71" t="e">
        <f>#REF!-F1107</f>
        <v>#REF!</v>
      </c>
      <c r="S1107" s="71" t="e">
        <f>#REF!/F1107*100</f>
        <v>#REF!</v>
      </c>
      <c r="T1107" s="70" t="e">
        <f>L1107-#REF!</f>
        <v>#REF!</v>
      </c>
      <c r="U1107" s="70" t="e">
        <f>+L1107/#REF!*100</f>
        <v>#REF!</v>
      </c>
      <c r="V1107" s="70">
        <f t="shared" si="531"/>
        <v>0</v>
      </c>
      <c r="W1107" s="70" t="e">
        <f t="shared" si="532"/>
        <v>#DIV/0!</v>
      </c>
      <c r="X1107" s="113"/>
    </row>
    <row r="1108" spans="1:24" hidden="1" outlineLevel="1">
      <c r="A1108" s="60"/>
      <c r="B1108" s="72" t="s">
        <v>111</v>
      </c>
      <c r="C1108" s="73">
        <v>3112</v>
      </c>
      <c r="D1108" s="74"/>
      <c r="E1108" s="74"/>
      <c r="F1108" s="74"/>
      <c r="G1108" s="74"/>
      <c r="H1108" s="74"/>
      <c r="I1108" s="74"/>
      <c r="J1108" s="74"/>
      <c r="K1108" s="74"/>
      <c r="L1108" s="74"/>
      <c r="M1108" s="74"/>
      <c r="N1108" s="74"/>
      <c r="O1108" s="74"/>
      <c r="P1108" s="70">
        <f t="shared" si="525"/>
        <v>0</v>
      </c>
      <c r="Q1108" s="70" t="e">
        <f t="shared" si="526"/>
        <v>#DIV/0!</v>
      </c>
      <c r="R1108" s="71" t="e">
        <f>#REF!-F1108</f>
        <v>#REF!</v>
      </c>
      <c r="S1108" s="71" t="e">
        <f>#REF!/F1108*100</f>
        <v>#REF!</v>
      </c>
      <c r="T1108" s="70" t="e">
        <f>L1108-#REF!</f>
        <v>#REF!</v>
      </c>
      <c r="U1108" s="70" t="e">
        <f>+L1108/#REF!*100</f>
        <v>#REF!</v>
      </c>
      <c r="V1108" s="70">
        <f t="shared" si="531"/>
        <v>0</v>
      </c>
      <c r="W1108" s="70" t="e">
        <f t="shared" si="532"/>
        <v>#DIV/0!</v>
      </c>
      <c r="X1108" s="113"/>
    </row>
    <row r="1109" spans="1:24" hidden="1" outlineLevel="1">
      <c r="A1109" s="60"/>
      <c r="B1109" s="72" t="s">
        <v>112</v>
      </c>
      <c r="C1109" s="73">
        <v>3113</v>
      </c>
      <c r="D1109" s="74"/>
      <c r="E1109" s="74"/>
      <c r="F1109" s="74"/>
      <c r="G1109" s="74"/>
      <c r="H1109" s="74"/>
      <c r="I1109" s="74"/>
      <c r="J1109" s="74"/>
      <c r="K1109" s="74"/>
      <c r="L1109" s="74"/>
      <c r="M1109" s="74"/>
      <c r="N1109" s="74"/>
      <c r="O1109" s="74"/>
      <c r="P1109" s="70">
        <f t="shared" si="525"/>
        <v>0</v>
      </c>
      <c r="Q1109" s="70" t="e">
        <f t="shared" si="526"/>
        <v>#DIV/0!</v>
      </c>
      <c r="R1109" s="71" t="e">
        <f>#REF!-F1109</f>
        <v>#REF!</v>
      </c>
      <c r="S1109" s="71" t="e">
        <f>#REF!/F1109*100</f>
        <v>#REF!</v>
      </c>
      <c r="T1109" s="70" t="e">
        <f>L1109-#REF!</f>
        <v>#REF!</v>
      </c>
      <c r="U1109" s="70" t="e">
        <f>+L1109/#REF!*100</f>
        <v>#REF!</v>
      </c>
      <c r="V1109" s="70">
        <f t="shared" si="531"/>
        <v>0</v>
      </c>
      <c r="W1109" s="70" t="e">
        <f t="shared" si="532"/>
        <v>#DIV/0!</v>
      </c>
      <c r="X1109" s="113"/>
    </row>
    <row r="1110" spans="1:24" outlineLevel="1">
      <c r="A1110" s="60"/>
      <c r="B1110" s="107"/>
      <c r="C1110" s="97"/>
      <c r="D1110" s="74"/>
      <c r="E1110" s="74"/>
      <c r="F1110" s="74"/>
      <c r="G1110" s="74"/>
      <c r="H1110" s="74"/>
      <c r="I1110" s="74"/>
      <c r="J1110" s="74"/>
      <c r="K1110" s="74"/>
      <c r="L1110" s="74"/>
      <c r="M1110" s="74"/>
      <c r="N1110" s="74"/>
      <c r="O1110" s="74"/>
      <c r="P1110" s="70">
        <f t="shared" si="525"/>
        <v>0</v>
      </c>
      <c r="Q1110" s="70" t="e">
        <f t="shared" si="526"/>
        <v>#DIV/0!</v>
      </c>
      <c r="R1110" s="71" t="e">
        <f>#REF!-F1110</f>
        <v>#REF!</v>
      </c>
      <c r="S1110" s="71" t="e">
        <f>#REF!/F1110*100</f>
        <v>#REF!</v>
      </c>
      <c r="T1110" s="70" t="e">
        <f>L1110-#REF!</f>
        <v>#REF!</v>
      </c>
      <c r="U1110" s="70" t="e">
        <f>+L1110/#REF!*100</f>
        <v>#REF!</v>
      </c>
      <c r="V1110" s="70">
        <f t="shared" si="531"/>
        <v>0</v>
      </c>
      <c r="W1110" s="70" t="e">
        <f t="shared" si="532"/>
        <v>#DIV/0!</v>
      </c>
      <c r="X1110" s="113"/>
    </row>
    <row r="1111" spans="1:24" outlineLevel="1">
      <c r="A1111" s="60">
        <v>22</v>
      </c>
      <c r="B1111" s="107" t="s">
        <v>170</v>
      </c>
      <c r="C1111" s="97" t="s">
        <v>171</v>
      </c>
      <c r="D1111" s="94"/>
      <c r="E1111" s="94"/>
      <c r="F1111" s="94"/>
      <c r="G1111" s="94"/>
      <c r="H1111" s="94"/>
      <c r="I1111" s="94"/>
      <c r="J1111" s="94"/>
      <c r="K1111" s="94"/>
      <c r="L1111" s="94"/>
      <c r="M1111" s="94"/>
      <c r="N1111" s="94"/>
      <c r="O1111" s="94"/>
      <c r="P1111" s="70">
        <f t="shared" si="525"/>
        <v>0</v>
      </c>
      <c r="Q1111" s="70" t="e">
        <f t="shared" si="526"/>
        <v>#DIV/0!</v>
      </c>
      <c r="R1111" s="71" t="e">
        <f>#REF!-F1111</f>
        <v>#REF!</v>
      </c>
      <c r="S1111" s="71" t="e">
        <f>#REF!/F1111*100</f>
        <v>#REF!</v>
      </c>
      <c r="T1111" s="70" t="e">
        <f>L1111-#REF!</f>
        <v>#REF!</v>
      </c>
      <c r="U1111" s="70" t="e">
        <f>+L1111/#REF!*100</f>
        <v>#REF!</v>
      </c>
      <c r="V1111" s="70">
        <f t="shared" si="531"/>
        <v>0</v>
      </c>
      <c r="W1111" s="70" t="e">
        <f t="shared" si="532"/>
        <v>#DIV/0!</v>
      </c>
      <c r="X1111" s="113"/>
    </row>
    <row r="1112" spans="1:24" outlineLevel="1">
      <c r="A1112" s="60"/>
      <c r="B1112" s="107" t="s">
        <v>117</v>
      </c>
      <c r="C1112" s="97"/>
      <c r="D1112" s="67">
        <f>SUM(D1113:D1119,D1124:D1141)-D1131</f>
        <v>1528.7180000000001</v>
      </c>
      <c r="E1112" s="67">
        <f>SUM(E1113:E1119,E1124:E1141)</f>
        <v>0</v>
      </c>
      <c r="F1112" s="67">
        <f>SUM(F1113:F1119,F1124:F1141)-F1131</f>
        <v>1776.3999999999999</v>
      </c>
      <c r="G1112" s="67">
        <f>SUM(G1113:G1119,G1124:G1141)</f>
        <v>0</v>
      </c>
      <c r="H1112" s="67">
        <f>SUM(H1113:H1119,H1124:H1141)-H1131</f>
        <v>1781.1</v>
      </c>
      <c r="I1112" s="67">
        <f>SUM(I1113:I1119,I1124:I1141)</f>
        <v>0</v>
      </c>
      <c r="J1112" s="67">
        <f>SUM(J1113:J1119,J1124:J1141)-J1131</f>
        <v>3315.4999999999995</v>
      </c>
      <c r="K1112" s="67">
        <f>SUM(K1113:K1119,K1124:K1141)</f>
        <v>0</v>
      </c>
      <c r="L1112" s="67">
        <f>SUM(L1113:L1119,L1124:L1141)-L1131</f>
        <v>3838.3999999999996</v>
      </c>
      <c r="M1112" s="67">
        <f>SUM(M1113:M1119,M1124:M1141)</f>
        <v>0</v>
      </c>
      <c r="N1112" s="67">
        <f>SUM(N1113:N1119,N1124:N1141)-N1131</f>
        <v>3838.3999999999996</v>
      </c>
      <c r="O1112" s="67">
        <f>SUM(O1113:O1119,O1124:O1141)</f>
        <v>0</v>
      </c>
      <c r="P1112" s="70">
        <f t="shared" si="525"/>
        <v>247.68199999999979</v>
      </c>
      <c r="Q1112" s="70">
        <f t="shared" si="526"/>
        <v>116.20194175773423</v>
      </c>
      <c r="R1112" s="71" t="e">
        <f>#REF!-F1112</f>
        <v>#REF!</v>
      </c>
      <c r="S1112" s="71" t="e">
        <f>#REF!/F1112*100</f>
        <v>#REF!</v>
      </c>
      <c r="T1112" s="70" t="e">
        <f>L1112-#REF!</f>
        <v>#REF!</v>
      </c>
      <c r="U1112" s="70" t="e">
        <f>+L1112/#REF!*100</f>
        <v>#REF!</v>
      </c>
      <c r="V1112" s="70">
        <f t="shared" si="531"/>
        <v>0</v>
      </c>
      <c r="W1112" s="70">
        <f t="shared" si="532"/>
        <v>100</v>
      </c>
      <c r="X1112" s="113"/>
    </row>
    <row r="1113" spans="1:24" outlineLevel="1">
      <c r="A1113" s="60"/>
      <c r="B1113" s="72" t="s">
        <v>77</v>
      </c>
      <c r="C1113" s="73">
        <v>2111</v>
      </c>
      <c r="D1113" s="99">
        <v>1165.52</v>
      </c>
      <c r="E1113" s="74"/>
      <c r="F1113" s="74">
        <v>1312.6</v>
      </c>
      <c r="G1113" s="74"/>
      <c r="H1113" s="74">
        <v>1312.6</v>
      </c>
      <c r="I1113" s="74"/>
      <c r="J1113" s="74">
        <f>1312.6*2</f>
        <v>2625.2</v>
      </c>
      <c r="K1113" s="74"/>
      <c r="L1113" s="74">
        <f>1312.6*2</f>
        <v>2625.2</v>
      </c>
      <c r="M1113" s="74"/>
      <c r="N1113" s="74">
        <f>1312.6*2</f>
        <v>2625.2</v>
      </c>
      <c r="O1113" s="74"/>
      <c r="P1113" s="70">
        <f t="shared" si="525"/>
        <v>147.07999999999993</v>
      </c>
      <c r="Q1113" s="70">
        <f t="shared" si="526"/>
        <v>112.61926007275721</v>
      </c>
      <c r="R1113" s="71" t="e">
        <f>#REF!-F1113</f>
        <v>#REF!</v>
      </c>
      <c r="S1113" s="71" t="e">
        <f>#REF!/F1113*100</f>
        <v>#REF!</v>
      </c>
      <c r="T1113" s="70" t="e">
        <f>L1113-#REF!</f>
        <v>#REF!</v>
      </c>
      <c r="U1113" s="70" t="e">
        <f>+L1113/#REF!*100</f>
        <v>#REF!</v>
      </c>
      <c r="V1113" s="70">
        <f t="shared" si="531"/>
        <v>0</v>
      </c>
      <c r="W1113" s="70">
        <f t="shared" si="532"/>
        <v>100</v>
      </c>
      <c r="X1113" s="113"/>
    </row>
    <row r="1114" spans="1:24" outlineLevel="1">
      <c r="A1114" s="60"/>
      <c r="B1114" s="72" t="s">
        <v>118</v>
      </c>
      <c r="C1114" s="73">
        <v>2121</v>
      </c>
      <c r="D1114" s="99">
        <v>201.7</v>
      </c>
      <c r="E1114" s="74"/>
      <c r="F1114" s="100">
        <v>226.5</v>
      </c>
      <c r="G1114" s="74"/>
      <c r="H1114" s="100">
        <v>226.5</v>
      </c>
      <c r="I1114" s="74"/>
      <c r="J1114" s="100">
        <f>226.5*2</f>
        <v>453</v>
      </c>
      <c r="K1114" s="74"/>
      <c r="L1114" s="100">
        <f>226.5*2</f>
        <v>453</v>
      </c>
      <c r="M1114" s="74"/>
      <c r="N1114" s="100">
        <f>226.5*2</f>
        <v>453</v>
      </c>
      <c r="O1114" s="74"/>
      <c r="P1114" s="70">
        <f t="shared" si="525"/>
        <v>24.800000000000011</v>
      </c>
      <c r="Q1114" s="70">
        <f t="shared" si="526"/>
        <v>112.29548834903322</v>
      </c>
      <c r="R1114" s="71" t="e">
        <f>#REF!-F1114</f>
        <v>#REF!</v>
      </c>
      <c r="S1114" s="71" t="e">
        <f>#REF!/F1114*100</f>
        <v>#REF!</v>
      </c>
      <c r="T1114" s="70" t="e">
        <f>L1114-#REF!</f>
        <v>#REF!</v>
      </c>
      <c r="U1114" s="70" t="e">
        <f>+L1114/#REF!*100</f>
        <v>#REF!</v>
      </c>
      <c r="V1114" s="70">
        <f t="shared" si="531"/>
        <v>0</v>
      </c>
      <c r="W1114" s="70">
        <f t="shared" si="532"/>
        <v>100</v>
      </c>
      <c r="X1114" s="113"/>
    </row>
    <row r="1115" spans="1:24" outlineLevel="1">
      <c r="A1115" s="60"/>
      <c r="B1115" s="101" t="s">
        <v>79</v>
      </c>
      <c r="C1115" s="73">
        <v>2211</v>
      </c>
      <c r="D1115" s="99">
        <v>35.497999999999998</v>
      </c>
      <c r="E1115" s="74"/>
      <c r="F1115" s="100">
        <v>58</v>
      </c>
      <c r="G1115" s="74"/>
      <c r="H1115" s="100">
        <v>58</v>
      </c>
      <c r="I1115" s="74"/>
      <c r="J1115" s="100">
        <v>58</v>
      </c>
      <c r="K1115" s="74"/>
      <c r="L1115" s="100">
        <v>58</v>
      </c>
      <c r="M1115" s="74"/>
      <c r="N1115" s="100">
        <v>58</v>
      </c>
      <c r="O1115" s="74"/>
      <c r="P1115" s="70">
        <f t="shared" si="525"/>
        <v>22.502000000000002</v>
      </c>
      <c r="Q1115" s="70">
        <f t="shared" si="526"/>
        <v>163.38948673164685</v>
      </c>
      <c r="R1115" s="71" t="e">
        <f>#REF!-F1115</f>
        <v>#REF!</v>
      </c>
      <c r="S1115" s="71" t="e">
        <f>#REF!/F1115*100</f>
        <v>#REF!</v>
      </c>
      <c r="T1115" s="70" t="e">
        <f>L1115-#REF!</f>
        <v>#REF!</v>
      </c>
      <c r="U1115" s="70" t="e">
        <f>+L1115/#REF!*100</f>
        <v>#REF!</v>
      </c>
      <c r="V1115" s="70">
        <f t="shared" si="531"/>
        <v>0</v>
      </c>
      <c r="W1115" s="70">
        <f t="shared" si="532"/>
        <v>100</v>
      </c>
      <c r="X1115" s="113"/>
    </row>
    <row r="1116" spans="1:24" outlineLevel="1">
      <c r="A1116" s="60"/>
      <c r="B1116" s="76" t="s">
        <v>80</v>
      </c>
      <c r="C1116" s="73">
        <v>2212</v>
      </c>
      <c r="D1116" s="99">
        <v>16</v>
      </c>
      <c r="E1116" s="74"/>
      <c r="F1116" s="100">
        <v>18.600000000000001</v>
      </c>
      <c r="G1116" s="74"/>
      <c r="H1116" s="100">
        <v>18.600000000000001</v>
      </c>
      <c r="I1116" s="74"/>
      <c r="J1116" s="100">
        <v>18.600000000000001</v>
      </c>
      <c r="K1116" s="74"/>
      <c r="L1116" s="100">
        <v>18.600000000000001</v>
      </c>
      <c r="M1116" s="74"/>
      <c r="N1116" s="100">
        <v>18.600000000000001</v>
      </c>
      <c r="O1116" s="74"/>
      <c r="P1116" s="70">
        <f t="shared" si="525"/>
        <v>2.6000000000000014</v>
      </c>
      <c r="Q1116" s="70">
        <f t="shared" si="526"/>
        <v>116.25000000000001</v>
      </c>
      <c r="R1116" s="71" t="e">
        <f>#REF!-F1116</f>
        <v>#REF!</v>
      </c>
      <c r="S1116" s="71" t="e">
        <f>#REF!/F1116*100</f>
        <v>#REF!</v>
      </c>
      <c r="T1116" s="70" t="e">
        <f>L1116-#REF!</f>
        <v>#REF!</v>
      </c>
      <c r="U1116" s="70" t="e">
        <f>+L1116/#REF!*100</f>
        <v>#REF!</v>
      </c>
      <c r="V1116" s="70">
        <f t="shared" si="531"/>
        <v>0</v>
      </c>
      <c r="W1116" s="70">
        <f t="shared" si="532"/>
        <v>100</v>
      </c>
      <c r="X1116" s="113"/>
    </row>
    <row r="1117" spans="1:24" outlineLevel="1">
      <c r="A1117" s="60"/>
      <c r="B1117" s="72" t="s">
        <v>81</v>
      </c>
      <c r="C1117" s="73">
        <v>2213</v>
      </c>
      <c r="D1117" s="99"/>
      <c r="E1117" s="74"/>
      <c r="F1117" s="74"/>
      <c r="G1117" s="74"/>
      <c r="H1117" s="74"/>
      <c r="I1117" s="74"/>
      <c r="J1117" s="74"/>
      <c r="K1117" s="74"/>
      <c r="L1117" s="74"/>
      <c r="M1117" s="74"/>
      <c r="N1117" s="74"/>
      <c r="O1117" s="74"/>
      <c r="P1117" s="70">
        <f t="shared" si="525"/>
        <v>0</v>
      </c>
      <c r="Q1117" s="70" t="e">
        <f t="shared" si="526"/>
        <v>#DIV/0!</v>
      </c>
      <c r="R1117" s="71" t="e">
        <f>#REF!-F1117</f>
        <v>#REF!</v>
      </c>
      <c r="S1117" s="71" t="e">
        <f>#REF!/F1117*100</f>
        <v>#REF!</v>
      </c>
      <c r="T1117" s="70" t="e">
        <f>L1117-#REF!</f>
        <v>#REF!</v>
      </c>
      <c r="U1117" s="70" t="e">
        <f>+L1117/#REF!*100</f>
        <v>#REF!</v>
      </c>
      <c r="V1117" s="70">
        <f t="shared" si="531"/>
        <v>0</v>
      </c>
      <c r="W1117" s="70" t="e">
        <f t="shared" si="532"/>
        <v>#DIV/0!</v>
      </c>
      <c r="X1117" s="113"/>
    </row>
    <row r="1118" spans="1:24" outlineLevel="1">
      <c r="A1118" s="60"/>
      <c r="B1118" s="72" t="s">
        <v>82</v>
      </c>
      <c r="C1118" s="73">
        <v>2214</v>
      </c>
      <c r="D1118" s="99"/>
      <c r="E1118" s="74"/>
      <c r="F1118" s="74"/>
      <c r="G1118" s="74"/>
      <c r="H1118" s="74"/>
      <c r="I1118" s="74"/>
      <c r="J1118" s="74"/>
      <c r="K1118" s="74"/>
      <c r="L1118" s="74"/>
      <c r="M1118" s="74"/>
      <c r="N1118" s="74"/>
      <c r="O1118" s="74"/>
      <c r="P1118" s="70">
        <f t="shared" si="525"/>
        <v>0</v>
      </c>
      <c r="Q1118" s="70" t="e">
        <f t="shared" si="526"/>
        <v>#DIV/0!</v>
      </c>
      <c r="R1118" s="71" t="e">
        <f>#REF!-F1118</f>
        <v>#REF!</v>
      </c>
      <c r="S1118" s="71" t="e">
        <f>#REF!/F1118*100</f>
        <v>#REF!</v>
      </c>
      <c r="T1118" s="70" t="e">
        <f>L1118-#REF!</f>
        <v>#REF!</v>
      </c>
      <c r="U1118" s="70" t="e">
        <f>+L1118/#REF!*100</f>
        <v>#REF!</v>
      </c>
      <c r="V1118" s="70">
        <f t="shared" si="531"/>
        <v>0</v>
      </c>
      <c r="W1118" s="70" t="e">
        <f t="shared" si="532"/>
        <v>#DIV/0!</v>
      </c>
      <c r="X1118" s="113"/>
    </row>
    <row r="1119" spans="1:24" outlineLevel="1">
      <c r="A1119" s="60"/>
      <c r="B1119" s="83" t="s">
        <v>83</v>
      </c>
      <c r="C1119" s="78">
        <v>2215</v>
      </c>
      <c r="D1119" s="79">
        <f>D1120+D1121+D1122+D1123</f>
        <v>79.400000000000006</v>
      </c>
      <c r="E1119" s="79">
        <f>E1120+E1121+E1122+E1123</f>
        <v>0</v>
      </c>
      <c r="F1119" s="79">
        <f>F1120+F1122+F1121+F1123</f>
        <v>85.7</v>
      </c>
      <c r="G1119" s="79">
        <f>G1120+G1121+G1122+G1123</f>
        <v>0</v>
      </c>
      <c r="H1119" s="79">
        <f>H1120+H1122+H1121+H1123</f>
        <v>85.7</v>
      </c>
      <c r="I1119" s="79">
        <f>I1120+I1121+I1122+I1123</f>
        <v>0</v>
      </c>
      <c r="J1119" s="79">
        <f>J1120+J1122+J1121+J1123</f>
        <v>85.7</v>
      </c>
      <c r="K1119" s="79">
        <f>K1120+K1121+K1122+K1123</f>
        <v>0</v>
      </c>
      <c r="L1119" s="79">
        <f>L1120+L1122+L1121+L1123</f>
        <v>133.6</v>
      </c>
      <c r="M1119" s="79">
        <f>M1120+M1121+M1122+M1123</f>
        <v>0</v>
      </c>
      <c r="N1119" s="79">
        <f>N1120+N1122+N1121+N1123</f>
        <v>133.6</v>
      </c>
      <c r="O1119" s="79">
        <f>O1120+O1121+O1122+O1123</f>
        <v>0</v>
      </c>
      <c r="P1119" s="70">
        <f t="shared" si="525"/>
        <v>6.2999999999999972</v>
      </c>
      <c r="Q1119" s="70">
        <f t="shared" si="526"/>
        <v>107.9345088161209</v>
      </c>
      <c r="R1119" s="71" t="e">
        <f>#REF!-F1119</f>
        <v>#REF!</v>
      </c>
      <c r="S1119" s="71" t="e">
        <f>#REF!/F1119*100</f>
        <v>#REF!</v>
      </c>
      <c r="T1119" s="70" t="e">
        <f>L1119-#REF!</f>
        <v>#REF!</v>
      </c>
      <c r="U1119" s="70" t="e">
        <f>+L1119/#REF!*100</f>
        <v>#REF!</v>
      </c>
      <c r="V1119" s="70">
        <f t="shared" si="531"/>
        <v>0</v>
      </c>
      <c r="W1119" s="70">
        <f t="shared" si="532"/>
        <v>100</v>
      </c>
      <c r="X1119" s="113"/>
    </row>
    <row r="1120" spans="1:24" outlineLevel="1">
      <c r="A1120" s="60"/>
      <c r="B1120" s="80" t="s">
        <v>119</v>
      </c>
      <c r="C1120" s="73">
        <v>22151</v>
      </c>
      <c r="D1120" s="99"/>
      <c r="E1120" s="74"/>
      <c r="F1120" s="74"/>
      <c r="G1120" s="74"/>
      <c r="H1120" s="74"/>
      <c r="I1120" s="74"/>
      <c r="J1120" s="74"/>
      <c r="K1120" s="74"/>
      <c r="L1120" s="74">
        <v>13.5</v>
      </c>
      <c r="M1120" s="74"/>
      <c r="N1120" s="74">
        <v>13.5</v>
      </c>
      <c r="O1120" s="74"/>
      <c r="P1120" s="70">
        <f t="shared" si="525"/>
        <v>0</v>
      </c>
      <c r="Q1120" s="70" t="e">
        <f t="shared" si="526"/>
        <v>#DIV/0!</v>
      </c>
      <c r="R1120" s="71" t="e">
        <f>#REF!-F1120</f>
        <v>#REF!</v>
      </c>
      <c r="S1120" s="71" t="e">
        <f>#REF!/F1120*100</f>
        <v>#REF!</v>
      </c>
      <c r="T1120" s="70" t="e">
        <f>L1120-#REF!</f>
        <v>#REF!</v>
      </c>
      <c r="U1120" s="70" t="e">
        <f>+L1120/#REF!*100</f>
        <v>#REF!</v>
      </c>
      <c r="V1120" s="70">
        <f t="shared" si="531"/>
        <v>0</v>
      </c>
      <c r="W1120" s="70">
        <f t="shared" si="532"/>
        <v>100</v>
      </c>
      <c r="X1120" s="113"/>
    </row>
    <row r="1121" spans="1:24" outlineLevel="1">
      <c r="A1121" s="60"/>
      <c r="B1121" s="80" t="s">
        <v>120</v>
      </c>
      <c r="C1121" s="73">
        <v>22152</v>
      </c>
      <c r="D1121" s="99"/>
      <c r="E1121" s="74"/>
      <c r="F1121" s="74"/>
      <c r="G1121" s="74"/>
      <c r="H1121" s="74"/>
      <c r="I1121" s="74"/>
      <c r="J1121" s="74"/>
      <c r="K1121" s="74"/>
      <c r="L1121" s="74">
        <v>8.1999999999999993</v>
      </c>
      <c r="M1121" s="74"/>
      <c r="N1121" s="74">
        <v>8.1999999999999993</v>
      </c>
      <c r="O1121" s="74"/>
      <c r="P1121" s="70">
        <f t="shared" si="525"/>
        <v>0</v>
      </c>
      <c r="Q1121" s="70" t="e">
        <f t="shared" si="526"/>
        <v>#DIV/0!</v>
      </c>
      <c r="R1121" s="71" t="e">
        <f>#REF!-F1121</f>
        <v>#REF!</v>
      </c>
      <c r="S1121" s="71" t="e">
        <f>#REF!/F1121*100</f>
        <v>#REF!</v>
      </c>
      <c r="T1121" s="70" t="e">
        <f>L1121-#REF!</f>
        <v>#REF!</v>
      </c>
      <c r="U1121" s="70" t="e">
        <f>+L1121/#REF!*100</f>
        <v>#REF!</v>
      </c>
      <c r="V1121" s="70">
        <f t="shared" si="531"/>
        <v>0</v>
      </c>
      <c r="W1121" s="70">
        <f t="shared" si="532"/>
        <v>100</v>
      </c>
      <c r="X1121" s="113"/>
    </row>
    <row r="1122" spans="1:24" outlineLevel="1">
      <c r="A1122" s="60"/>
      <c r="B1122" s="80" t="s">
        <v>86</v>
      </c>
      <c r="C1122" s="73">
        <v>22153</v>
      </c>
      <c r="D1122" s="99"/>
      <c r="E1122" s="74"/>
      <c r="F1122" s="100"/>
      <c r="G1122" s="74"/>
      <c r="H1122" s="100"/>
      <c r="I1122" s="74"/>
      <c r="J1122" s="100"/>
      <c r="K1122" s="74"/>
      <c r="L1122" s="100"/>
      <c r="M1122" s="74"/>
      <c r="N1122" s="100"/>
      <c r="O1122" s="74"/>
      <c r="P1122" s="70">
        <f t="shared" si="525"/>
        <v>0</v>
      </c>
      <c r="Q1122" s="70" t="e">
        <f t="shared" si="526"/>
        <v>#DIV/0!</v>
      </c>
      <c r="R1122" s="71" t="e">
        <f>#REF!-F1122</f>
        <v>#REF!</v>
      </c>
      <c r="S1122" s="71" t="e">
        <f>#REF!/F1122*100</f>
        <v>#REF!</v>
      </c>
      <c r="T1122" s="70" t="e">
        <f>L1122-#REF!</f>
        <v>#REF!</v>
      </c>
      <c r="U1122" s="70" t="e">
        <f>+L1122/#REF!*100</f>
        <v>#REF!</v>
      </c>
      <c r="V1122" s="70">
        <f t="shared" si="531"/>
        <v>0</v>
      </c>
      <c r="W1122" s="70" t="e">
        <f t="shared" si="532"/>
        <v>#DIV/0!</v>
      </c>
      <c r="X1122" s="113"/>
    </row>
    <row r="1123" spans="1:24" outlineLevel="1">
      <c r="A1123" s="60"/>
      <c r="B1123" s="80" t="s">
        <v>121</v>
      </c>
      <c r="C1123" s="73">
        <v>22154</v>
      </c>
      <c r="D1123" s="99">
        <v>79.400000000000006</v>
      </c>
      <c r="E1123" s="74"/>
      <c r="F1123" s="100">
        <v>85.7</v>
      </c>
      <c r="G1123" s="74"/>
      <c r="H1123" s="100">
        <v>85.7</v>
      </c>
      <c r="I1123" s="74"/>
      <c r="J1123" s="100">
        <v>85.7</v>
      </c>
      <c r="K1123" s="74"/>
      <c r="L1123" s="100">
        <f>5.4+100+6.5</f>
        <v>111.9</v>
      </c>
      <c r="M1123" s="74"/>
      <c r="N1123" s="100">
        <f>5.4+100+6.5</f>
        <v>111.9</v>
      </c>
      <c r="O1123" s="74"/>
      <c r="P1123" s="70">
        <f t="shared" si="525"/>
        <v>6.2999999999999972</v>
      </c>
      <c r="Q1123" s="70">
        <f t="shared" si="526"/>
        <v>107.9345088161209</v>
      </c>
      <c r="R1123" s="71" t="e">
        <f>#REF!-F1123</f>
        <v>#REF!</v>
      </c>
      <c r="S1123" s="71" t="e">
        <f>#REF!/F1123*100</f>
        <v>#REF!</v>
      </c>
      <c r="T1123" s="70" t="e">
        <f>L1123-#REF!</f>
        <v>#REF!</v>
      </c>
      <c r="U1123" s="70" t="e">
        <f>+L1123/#REF!*100</f>
        <v>#REF!</v>
      </c>
      <c r="V1123" s="70">
        <f t="shared" si="531"/>
        <v>0</v>
      </c>
      <c r="W1123" s="70">
        <f t="shared" si="532"/>
        <v>100</v>
      </c>
      <c r="X1123" s="113"/>
    </row>
    <row r="1124" spans="1:24" outlineLevel="1">
      <c r="A1124" s="60"/>
      <c r="B1124" s="76" t="s">
        <v>88</v>
      </c>
      <c r="C1124" s="73">
        <v>2217</v>
      </c>
      <c r="D1124" s="99"/>
      <c r="E1124" s="74"/>
      <c r="F1124" s="100"/>
      <c r="G1124" s="74"/>
      <c r="H1124" s="100"/>
      <c r="I1124" s="74"/>
      <c r="J1124" s="100"/>
      <c r="K1124" s="74"/>
      <c r="L1124" s="100">
        <v>0</v>
      </c>
      <c r="M1124" s="74"/>
      <c r="N1124" s="100">
        <v>0</v>
      </c>
      <c r="O1124" s="74"/>
      <c r="P1124" s="70">
        <f t="shared" si="525"/>
        <v>0</v>
      </c>
      <c r="Q1124" s="70" t="e">
        <f t="shared" si="526"/>
        <v>#DIV/0!</v>
      </c>
      <c r="R1124" s="71" t="e">
        <f>#REF!-F1124</f>
        <v>#REF!</v>
      </c>
      <c r="S1124" s="71" t="e">
        <f>#REF!/F1124*100</f>
        <v>#REF!</v>
      </c>
      <c r="T1124" s="70" t="e">
        <f>L1124-#REF!</f>
        <v>#REF!</v>
      </c>
      <c r="U1124" s="70" t="e">
        <f>+L1124/#REF!*100</f>
        <v>#REF!</v>
      </c>
      <c r="V1124" s="70">
        <f t="shared" si="531"/>
        <v>0</v>
      </c>
      <c r="W1124" s="70" t="e">
        <f t="shared" si="532"/>
        <v>#DIV/0!</v>
      </c>
      <c r="X1124" s="113"/>
    </row>
    <row r="1125" spans="1:24" outlineLevel="1">
      <c r="A1125" s="60"/>
      <c r="B1125" s="72" t="s">
        <v>89</v>
      </c>
      <c r="C1125" s="73">
        <v>2218</v>
      </c>
      <c r="D1125" s="99"/>
      <c r="E1125" s="74"/>
      <c r="F1125" s="100"/>
      <c r="G1125" s="74"/>
      <c r="H1125" s="100"/>
      <c r="I1125" s="74"/>
      <c r="J1125" s="100"/>
      <c r="K1125" s="74"/>
      <c r="L1125" s="100"/>
      <c r="M1125" s="74"/>
      <c r="N1125" s="100"/>
      <c r="O1125" s="74"/>
      <c r="P1125" s="70">
        <f t="shared" si="525"/>
        <v>0</v>
      </c>
      <c r="Q1125" s="70" t="e">
        <f t="shared" si="526"/>
        <v>#DIV/0!</v>
      </c>
      <c r="R1125" s="71" t="e">
        <f>#REF!-F1125</f>
        <v>#REF!</v>
      </c>
      <c r="S1125" s="71" t="e">
        <f>#REF!/F1125*100</f>
        <v>#REF!</v>
      </c>
      <c r="T1125" s="70" t="e">
        <f>L1125-#REF!</f>
        <v>#REF!</v>
      </c>
      <c r="U1125" s="70" t="e">
        <f>+L1125/#REF!*100</f>
        <v>#REF!</v>
      </c>
      <c r="V1125" s="70">
        <f t="shared" si="531"/>
        <v>0</v>
      </c>
      <c r="W1125" s="70" t="e">
        <f t="shared" si="532"/>
        <v>#DIV/0!</v>
      </c>
      <c r="X1125" s="113"/>
    </row>
    <row r="1126" spans="1:24" outlineLevel="1">
      <c r="A1126" s="60"/>
      <c r="B1126" s="72" t="s">
        <v>122</v>
      </c>
      <c r="C1126" s="73">
        <v>2221</v>
      </c>
      <c r="D1126" s="99"/>
      <c r="E1126" s="74"/>
      <c r="F1126" s="100"/>
      <c r="G1126" s="74"/>
      <c r="H1126" s="100"/>
      <c r="I1126" s="74"/>
      <c r="J1126" s="100"/>
      <c r="K1126" s="74"/>
      <c r="L1126" s="100"/>
      <c r="M1126" s="74"/>
      <c r="N1126" s="100"/>
      <c r="O1126" s="74"/>
      <c r="P1126" s="70">
        <f t="shared" si="525"/>
        <v>0</v>
      </c>
      <c r="Q1126" s="70" t="e">
        <f t="shared" si="526"/>
        <v>#DIV/0!</v>
      </c>
      <c r="R1126" s="71" t="e">
        <f>#REF!-F1126</f>
        <v>#REF!</v>
      </c>
      <c r="S1126" s="71" t="e">
        <f>#REF!/F1126*100</f>
        <v>#REF!</v>
      </c>
      <c r="T1126" s="70" t="e">
        <f>L1126-#REF!</f>
        <v>#REF!</v>
      </c>
      <c r="U1126" s="70" t="e">
        <f>+L1126/#REF!*100</f>
        <v>#REF!</v>
      </c>
      <c r="V1126" s="70">
        <f t="shared" si="531"/>
        <v>0</v>
      </c>
      <c r="W1126" s="70" t="e">
        <f t="shared" si="532"/>
        <v>#DIV/0!</v>
      </c>
      <c r="X1126" s="113"/>
    </row>
    <row r="1127" spans="1:24" ht="25.5" outlineLevel="1">
      <c r="A1127" s="60"/>
      <c r="B1127" s="81" t="s">
        <v>91</v>
      </c>
      <c r="C1127" s="73">
        <v>2222</v>
      </c>
      <c r="D1127" s="99">
        <v>20</v>
      </c>
      <c r="E1127" s="74"/>
      <c r="F1127" s="100">
        <v>15</v>
      </c>
      <c r="G1127" s="74"/>
      <c r="H1127" s="100">
        <v>19.7</v>
      </c>
      <c r="I1127" s="74"/>
      <c r="J1127" s="100">
        <v>15</v>
      </c>
      <c r="K1127" s="74"/>
      <c r="L1127" s="100">
        <v>20</v>
      </c>
      <c r="M1127" s="74"/>
      <c r="N1127" s="100">
        <v>20</v>
      </c>
      <c r="O1127" s="74"/>
      <c r="P1127" s="70">
        <f t="shared" si="525"/>
        <v>-5</v>
      </c>
      <c r="Q1127" s="70">
        <f t="shared" si="526"/>
        <v>75</v>
      </c>
      <c r="R1127" s="71" t="e">
        <f>#REF!-F1127</f>
        <v>#REF!</v>
      </c>
      <c r="S1127" s="71" t="e">
        <f>#REF!/F1127*100</f>
        <v>#REF!</v>
      </c>
      <c r="T1127" s="70" t="e">
        <f>L1127-#REF!</f>
        <v>#REF!</v>
      </c>
      <c r="U1127" s="70" t="e">
        <f>+L1127/#REF!*100</f>
        <v>#REF!</v>
      </c>
      <c r="V1127" s="70">
        <f t="shared" si="531"/>
        <v>0</v>
      </c>
      <c r="W1127" s="70">
        <f t="shared" si="532"/>
        <v>100</v>
      </c>
      <c r="X1127" s="113"/>
    </row>
    <row r="1128" spans="1:24" ht="25.5" outlineLevel="1">
      <c r="A1128" s="60"/>
      <c r="B1128" s="73" t="s">
        <v>167</v>
      </c>
      <c r="C1128" s="73">
        <v>2223</v>
      </c>
      <c r="D1128" s="99"/>
      <c r="E1128" s="74"/>
      <c r="F1128" s="100"/>
      <c r="G1128" s="74"/>
      <c r="H1128" s="100"/>
      <c r="I1128" s="74"/>
      <c r="J1128" s="100"/>
      <c r="K1128" s="74"/>
      <c r="L1128" s="100"/>
      <c r="M1128" s="74"/>
      <c r="N1128" s="100"/>
      <c r="O1128" s="74"/>
      <c r="P1128" s="70">
        <f t="shared" si="525"/>
        <v>0</v>
      </c>
      <c r="Q1128" s="70" t="e">
        <f t="shared" si="526"/>
        <v>#DIV/0!</v>
      </c>
      <c r="R1128" s="71" t="e">
        <f>#REF!-F1128</f>
        <v>#REF!</v>
      </c>
      <c r="S1128" s="71" t="e">
        <f>#REF!/F1128*100</f>
        <v>#REF!</v>
      </c>
      <c r="T1128" s="70" t="e">
        <f>L1128-#REF!</f>
        <v>#REF!</v>
      </c>
      <c r="U1128" s="70" t="e">
        <f>+L1128/#REF!*100</f>
        <v>#REF!</v>
      </c>
      <c r="V1128" s="70">
        <f t="shared" si="531"/>
        <v>0</v>
      </c>
      <c r="W1128" s="70" t="e">
        <f t="shared" si="532"/>
        <v>#DIV/0!</v>
      </c>
      <c r="X1128" s="113"/>
    </row>
    <row r="1129" spans="1:24" outlineLevel="1">
      <c r="A1129" s="60"/>
      <c r="B1129" s="81" t="s">
        <v>128</v>
      </c>
      <c r="C1129" s="73">
        <v>2224</v>
      </c>
      <c r="D1129" s="99"/>
      <c r="E1129" s="74"/>
      <c r="F1129" s="74"/>
      <c r="G1129" s="74"/>
      <c r="H1129" s="74"/>
      <c r="I1129" s="74"/>
      <c r="J1129" s="74"/>
      <c r="K1129" s="74"/>
      <c r="L1129" s="74"/>
      <c r="M1129" s="74"/>
      <c r="N1129" s="74"/>
      <c r="O1129" s="74"/>
      <c r="P1129" s="70">
        <f t="shared" si="525"/>
        <v>0</v>
      </c>
      <c r="Q1129" s="70" t="e">
        <f t="shared" si="526"/>
        <v>#DIV/0!</v>
      </c>
      <c r="R1129" s="71" t="e">
        <f>#REF!-F1129</f>
        <v>#REF!</v>
      </c>
      <c r="S1129" s="71" t="e">
        <f>#REF!/F1129*100</f>
        <v>#REF!</v>
      </c>
      <c r="T1129" s="70" t="e">
        <f>L1129-#REF!</f>
        <v>#REF!</v>
      </c>
      <c r="U1129" s="70" t="e">
        <f>+L1129/#REF!*100</f>
        <v>#REF!</v>
      </c>
      <c r="V1129" s="70">
        <f t="shared" si="531"/>
        <v>0</v>
      </c>
      <c r="W1129" s="70" t="e">
        <f t="shared" si="532"/>
        <v>#DIV/0!</v>
      </c>
      <c r="X1129" s="113"/>
    </row>
    <row r="1130" spans="1:24" outlineLevel="1">
      <c r="A1130" s="60"/>
      <c r="B1130" s="81" t="s">
        <v>123</v>
      </c>
      <c r="C1130" s="73">
        <v>2225</v>
      </c>
      <c r="D1130" s="99"/>
      <c r="E1130" s="74"/>
      <c r="F1130" s="74"/>
      <c r="G1130" s="74"/>
      <c r="H1130" s="74"/>
      <c r="I1130" s="74"/>
      <c r="J1130" s="74"/>
      <c r="K1130" s="74"/>
      <c r="L1130" s="74"/>
      <c r="M1130" s="74"/>
      <c r="N1130" s="74"/>
      <c r="O1130" s="74"/>
      <c r="P1130" s="70">
        <f t="shared" si="525"/>
        <v>0</v>
      </c>
      <c r="Q1130" s="70" t="e">
        <f t="shared" si="526"/>
        <v>#DIV/0!</v>
      </c>
      <c r="R1130" s="71" t="e">
        <f>#REF!-F1130</f>
        <v>#REF!</v>
      </c>
      <c r="S1130" s="71" t="e">
        <f>#REF!/F1130*100</f>
        <v>#REF!</v>
      </c>
      <c r="T1130" s="70" t="e">
        <f>L1130-#REF!</f>
        <v>#REF!</v>
      </c>
      <c r="U1130" s="70" t="e">
        <f>+L1130/#REF!*100</f>
        <v>#REF!</v>
      </c>
      <c r="V1130" s="70">
        <f t="shared" si="531"/>
        <v>0</v>
      </c>
      <c r="W1130" s="70" t="e">
        <f t="shared" si="532"/>
        <v>#DIV/0!</v>
      </c>
      <c r="X1130" s="113"/>
    </row>
    <row r="1131" spans="1:24" s="112" customFormat="1" outlineLevel="1">
      <c r="A1131" s="60"/>
      <c r="B1131" s="110" t="s">
        <v>124</v>
      </c>
      <c r="C1131" s="78">
        <v>2231</v>
      </c>
      <c r="D1131" s="79">
        <f>D1132+D1133</f>
        <v>10.6</v>
      </c>
      <c r="E1131" s="67"/>
      <c r="F1131" s="67">
        <f>F1132+F1133+F1134+F1135</f>
        <v>0</v>
      </c>
      <c r="G1131" s="67"/>
      <c r="H1131" s="67">
        <f>H1132+H1133+H1134+H1135</f>
        <v>0</v>
      </c>
      <c r="I1131" s="67"/>
      <c r="J1131" s="67">
        <f>J1132+J1133+J1134+J1135</f>
        <v>0</v>
      </c>
      <c r="K1131" s="67"/>
      <c r="L1131" s="67">
        <f>L1132+L1133+L1134+L1135</f>
        <v>470</v>
      </c>
      <c r="M1131" s="67"/>
      <c r="N1131" s="67">
        <f>N1132+N1133+N1134+N1135</f>
        <v>470</v>
      </c>
      <c r="O1131" s="67"/>
      <c r="P1131" s="111">
        <f t="shared" si="525"/>
        <v>-10.6</v>
      </c>
      <c r="Q1131" s="111">
        <f t="shared" si="526"/>
        <v>0</v>
      </c>
      <c r="R1131" s="98" t="e">
        <f>#REF!-F1131</f>
        <v>#REF!</v>
      </c>
      <c r="S1131" s="98" t="e">
        <f>#REF!/F1131*100</f>
        <v>#REF!</v>
      </c>
      <c r="T1131" s="111" t="e">
        <f>L1131-#REF!</f>
        <v>#REF!</v>
      </c>
      <c r="U1131" s="111" t="e">
        <f>+L1131/#REF!*100</f>
        <v>#REF!</v>
      </c>
      <c r="V1131" s="111">
        <f t="shared" si="531"/>
        <v>0</v>
      </c>
      <c r="W1131" s="111">
        <f t="shared" si="532"/>
        <v>100</v>
      </c>
      <c r="X1131" s="117"/>
    </row>
    <row r="1132" spans="1:24" outlineLevel="1">
      <c r="A1132" s="60"/>
      <c r="B1132" s="81" t="s">
        <v>96</v>
      </c>
      <c r="C1132" s="73">
        <v>22311100</v>
      </c>
      <c r="D1132" s="99">
        <v>5.5</v>
      </c>
      <c r="E1132" s="74"/>
      <c r="F1132" s="74"/>
      <c r="G1132" s="74"/>
      <c r="H1132" s="74"/>
      <c r="I1132" s="74"/>
      <c r="J1132" s="74"/>
      <c r="K1132" s="74"/>
      <c r="L1132" s="74">
        <v>120</v>
      </c>
      <c r="M1132" s="74"/>
      <c r="N1132" s="74">
        <v>120</v>
      </c>
      <c r="O1132" s="74"/>
      <c r="P1132" s="70">
        <f t="shared" si="525"/>
        <v>-5.5</v>
      </c>
      <c r="Q1132" s="70">
        <f t="shared" si="526"/>
        <v>0</v>
      </c>
      <c r="R1132" s="71" t="e">
        <f>#REF!-F1132</f>
        <v>#REF!</v>
      </c>
      <c r="S1132" s="71" t="e">
        <f>#REF!/F1132*100</f>
        <v>#REF!</v>
      </c>
      <c r="T1132" s="70" t="e">
        <f>L1132-#REF!</f>
        <v>#REF!</v>
      </c>
      <c r="U1132" s="70" t="e">
        <f>+L1132/#REF!*100</f>
        <v>#REF!</v>
      </c>
      <c r="V1132" s="70">
        <f t="shared" si="531"/>
        <v>0</v>
      </c>
      <c r="W1132" s="70">
        <f t="shared" si="532"/>
        <v>100</v>
      </c>
      <c r="X1132" s="113"/>
    </row>
    <row r="1133" spans="1:24" outlineLevel="1">
      <c r="A1133" s="60"/>
      <c r="B1133" s="81" t="s">
        <v>97</v>
      </c>
      <c r="C1133" s="73">
        <v>22311200</v>
      </c>
      <c r="D1133" s="99">
        <v>5.0999999999999996</v>
      </c>
      <c r="E1133" s="74"/>
      <c r="F1133" s="74"/>
      <c r="G1133" s="74"/>
      <c r="H1133" s="74"/>
      <c r="I1133" s="74"/>
      <c r="J1133" s="74"/>
      <c r="K1133" s="74"/>
      <c r="L1133" s="74">
        <v>350</v>
      </c>
      <c r="M1133" s="74"/>
      <c r="N1133" s="74">
        <v>350</v>
      </c>
      <c r="O1133" s="74"/>
      <c r="P1133" s="70">
        <f t="shared" si="525"/>
        <v>-5.0999999999999996</v>
      </c>
      <c r="Q1133" s="70">
        <f t="shared" si="526"/>
        <v>0</v>
      </c>
      <c r="R1133" s="71" t="e">
        <f>#REF!-F1133</f>
        <v>#REF!</v>
      </c>
      <c r="S1133" s="71" t="e">
        <f>#REF!/F1133*100</f>
        <v>#REF!</v>
      </c>
      <c r="T1133" s="70" t="e">
        <f>L1133-#REF!</f>
        <v>#REF!</v>
      </c>
      <c r="U1133" s="70" t="e">
        <f>+L1133/#REF!*100</f>
        <v>#REF!</v>
      </c>
      <c r="V1133" s="70">
        <f t="shared" si="531"/>
        <v>0</v>
      </c>
      <c r="W1133" s="70">
        <f t="shared" si="532"/>
        <v>100</v>
      </c>
      <c r="X1133" s="113"/>
    </row>
    <row r="1134" spans="1:24" ht="25.5" hidden="1" outlineLevel="1">
      <c r="A1134" s="60"/>
      <c r="B1134" s="81" t="s">
        <v>98</v>
      </c>
      <c r="C1134" s="73">
        <v>22311300</v>
      </c>
      <c r="D1134" s="99"/>
      <c r="E1134" s="74"/>
      <c r="F1134" s="74"/>
      <c r="G1134" s="74"/>
      <c r="H1134" s="74"/>
      <c r="I1134" s="74"/>
      <c r="J1134" s="74"/>
      <c r="K1134" s="74"/>
      <c r="L1134" s="74"/>
      <c r="M1134" s="74"/>
      <c r="N1134" s="74"/>
      <c r="O1134" s="74"/>
      <c r="P1134" s="70">
        <f t="shared" ref="P1134:P1197" si="537">F1134-D1134</f>
        <v>0</v>
      </c>
      <c r="Q1134" s="70" t="e">
        <f t="shared" ref="Q1134:Q1197" si="538">+F1134/D1134*100</f>
        <v>#DIV/0!</v>
      </c>
      <c r="R1134" s="71" t="e">
        <f>#REF!-F1134</f>
        <v>#REF!</v>
      </c>
      <c r="S1134" s="71" t="e">
        <f>#REF!/F1134*100</f>
        <v>#REF!</v>
      </c>
      <c r="T1134" s="70" t="e">
        <f>L1134-#REF!</f>
        <v>#REF!</v>
      </c>
      <c r="U1134" s="70" t="e">
        <f>+L1134/#REF!*100</f>
        <v>#REF!</v>
      </c>
      <c r="V1134" s="70">
        <f t="shared" si="531"/>
        <v>0</v>
      </c>
      <c r="W1134" s="70" t="e">
        <f t="shared" si="532"/>
        <v>#DIV/0!</v>
      </c>
      <c r="X1134" s="113"/>
    </row>
    <row r="1135" spans="1:24" ht="12.75" hidden="1" customHeight="1" outlineLevel="1">
      <c r="A1135" s="60"/>
      <c r="B1135" s="81" t="s">
        <v>99</v>
      </c>
      <c r="C1135" s="73">
        <v>22311400</v>
      </c>
      <c r="D1135" s="99"/>
      <c r="E1135" s="74"/>
      <c r="F1135" s="74"/>
      <c r="G1135" s="74"/>
      <c r="H1135" s="74"/>
      <c r="I1135" s="74"/>
      <c r="J1135" s="74"/>
      <c r="K1135" s="74"/>
      <c r="L1135" s="74"/>
      <c r="M1135" s="74"/>
      <c r="N1135" s="74"/>
      <c r="O1135" s="74"/>
      <c r="P1135" s="70">
        <f t="shared" si="537"/>
        <v>0</v>
      </c>
      <c r="Q1135" s="70" t="e">
        <f t="shared" si="538"/>
        <v>#DIV/0!</v>
      </c>
      <c r="R1135" s="71" t="e">
        <f>#REF!-F1135</f>
        <v>#REF!</v>
      </c>
      <c r="S1135" s="71" t="e">
        <f>#REF!/F1135*100</f>
        <v>#REF!</v>
      </c>
      <c r="T1135" s="70" t="e">
        <f>L1135-#REF!</f>
        <v>#REF!</v>
      </c>
      <c r="U1135" s="70" t="e">
        <f>+L1135/#REF!*100</f>
        <v>#REF!</v>
      </c>
      <c r="V1135" s="70">
        <f t="shared" si="531"/>
        <v>0</v>
      </c>
      <c r="W1135" s="70" t="e">
        <f t="shared" si="532"/>
        <v>#DIV/0!</v>
      </c>
      <c r="X1135" s="113"/>
    </row>
    <row r="1136" spans="1:24" ht="12.75" hidden="1" customHeight="1" outlineLevel="1">
      <c r="A1136" s="60"/>
      <c r="B1136" s="81" t="s">
        <v>100</v>
      </c>
      <c r="C1136" s="73">
        <v>2235</v>
      </c>
      <c r="D1136" s="99"/>
      <c r="E1136" s="74"/>
      <c r="F1136" s="74"/>
      <c r="G1136" s="74"/>
      <c r="H1136" s="74"/>
      <c r="I1136" s="74"/>
      <c r="J1136" s="74"/>
      <c r="K1136" s="74"/>
      <c r="L1136" s="74"/>
      <c r="M1136" s="74"/>
      <c r="N1136" s="74"/>
      <c r="O1136" s="74"/>
      <c r="P1136" s="70">
        <f t="shared" si="537"/>
        <v>0</v>
      </c>
      <c r="Q1136" s="70" t="e">
        <f t="shared" si="538"/>
        <v>#DIV/0!</v>
      </c>
      <c r="R1136" s="71" t="e">
        <f>#REF!-F1136</f>
        <v>#REF!</v>
      </c>
      <c r="S1136" s="71" t="e">
        <f>#REF!/F1136*100</f>
        <v>#REF!</v>
      </c>
      <c r="T1136" s="70" t="e">
        <f>L1136-#REF!</f>
        <v>#REF!</v>
      </c>
      <c r="U1136" s="70" t="e">
        <f>+L1136/#REF!*100</f>
        <v>#REF!</v>
      </c>
      <c r="V1136" s="70">
        <f t="shared" si="531"/>
        <v>0</v>
      </c>
      <c r="W1136" s="70" t="e">
        <f t="shared" si="532"/>
        <v>#DIV/0!</v>
      </c>
      <c r="X1136" s="113"/>
    </row>
    <row r="1137" spans="1:24" hidden="1" outlineLevel="1">
      <c r="A1137" s="60"/>
      <c r="B1137" s="72" t="s">
        <v>101</v>
      </c>
      <c r="C1137" s="73">
        <v>2511</v>
      </c>
      <c r="D1137" s="99"/>
      <c r="E1137" s="74"/>
      <c r="F1137" s="74"/>
      <c r="G1137" s="74"/>
      <c r="H1137" s="74"/>
      <c r="I1137" s="74"/>
      <c r="J1137" s="74"/>
      <c r="K1137" s="74"/>
      <c r="L1137" s="74"/>
      <c r="M1137" s="74"/>
      <c r="N1137" s="74"/>
      <c r="O1137" s="74"/>
      <c r="P1137" s="70">
        <f t="shared" si="537"/>
        <v>0</v>
      </c>
      <c r="Q1137" s="70" t="e">
        <f t="shared" si="538"/>
        <v>#DIV/0!</v>
      </c>
      <c r="R1137" s="71" t="e">
        <f>#REF!-F1137</f>
        <v>#REF!</v>
      </c>
      <c r="S1137" s="71" t="e">
        <f>#REF!/F1137*100</f>
        <v>#REF!</v>
      </c>
      <c r="T1137" s="70" t="e">
        <f>L1137-#REF!</f>
        <v>#REF!</v>
      </c>
      <c r="U1137" s="70" t="e">
        <f>+L1137/#REF!*100</f>
        <v>#REF!</v>
      </c>
      <c r="V1137" s="70">
        <f t="shared" si="531"/>
        <v>0</v>
      </c>
      <c r="W1137" s="70" t="e">
        <f t="shared" si="532"/>
        <v>#DIV/0!</v>
      </c>
      <c r="X1137" s="113"/>
    </row>
    <row r="1138" spans="1:24" hidden="1" outlineLevel="1">
      <c r="A1138" s="60"/>
      <c r="B1138" s="72" t="s">
        <v>102</v>
      </c>
      <c r="C1138" s="73">
        <v>2512</v>
      </c>
      <c r="D1138" s="99"/>
      <c r="E1138" s="74"/>
      <c r="F1138" s="74"/>
      <c r="G1138" s="74"/>
      <c r="H1138" s="74"/>
      <c r="I1138" s="74"/>
      <c r="J1138" s="74"/>
      <c r="K1138" s="74"/>
      <c r="L1138" s="74"/>
      <c r="M1138" s="74"/>
      <c r="N1138" s="74"/>
      <c r="O1138" s="74"/>
      <c r="P1138" s="70">
        <f t="shared" si="537"/>
        <v>0</v>
      </c>
      <c r="Q1138" s="70" t="e">
        <f t="shared" si="538"/>
        <v>#DIV/0!</v>
      </c>
      <c r="R1138" s="71" t="e">
        <f>#REF!-F1138</f>
        <v>#REF!</v>
      </c>
      <c r="S1138" s="71" t="e">
        <f>#REF!/F1138*100</f>
        <v>#REF!</v>
      </c>
      <c r="T1138" s="70" t="e">
        <f>L1138-#REF!</f>
        <v>#REF!</v>
      </c>
      <c r="U1138" s="70" t="e">
        <f>+L1138/#REF!*100</f>
        <v>#REF!</v>
      </c>
      <c r="V1138" s="70">
        <f t="shared" si="531"/>
        <v>0</v>
      </c>
      <c r="W1138" s="70" t="e">
        <f t="shared" si="532"/>
        <v>#DIV/0!</v>
      </c>
      <c r="X1138" s="113"/>
    </row>
    <row r="1139" spans="1:24" hidden="1" outlineLevel="1">
      <c r="A1139" s="60"/>
      <c r="B1139" s="72" t="s">
        <v>129</v>
      </c>
      <c r="C1139" s="73">
        <v>2521</v>
      </c>
      <c r="D1139" s="99"/>
      <c r="E1139" s="74"/>
      <c r="F1139" s="74"/>
      <c r="G1139" s="74"/>
      <c r="H1139" s="74"/>
      <c r="I1139" s="74"/>
      <c r="J1139" s="74"/>
      <c r="K1139" s="74"/>
      <c r="L1139" s="74"/>
      <c r="M1139" s="74"/>
      <c r="N1139" s="74"/>
      <c r="O1139" s="74"/>
      <c r="P1139" s="70">
        <f t="shared" si="537"/>
        <v>0</v>
      </c>
      <c r="Q1139" s="70" t="e">
        <f t="shared" si="538"/>
        <v>#DIV/0!</v>
      </c>
      <c r="R1139" s="71" t="e">
        <f>#REF!-F1139</f>
        <v>#REF!</v>
      </c>
      <c r="S1139" s="71" t="e">
        <f>#REF!/F1139*100</f>
        <v>#REF!</v>
      </c>
      <c r="T1139" s="70" t="e">
        <f>L1139-#REF!</f>
        <v>#REF!</v>
      </c>
      <c r="U1139" s="70" t="e">
        <f>+L1139/#REF!*100</f>
        <v>#REF!</v>
      </c>
      <c r="V1139" s="70">
        <f t="shared" si="531"/>
        <v>0</v>
      </c>
      <c r="W1139" s="70" t="e">
        <f t="shared" si="532"/>
        <v>#DIV/0!</v>
      </c>
      <c r="X1139" s="113"/>
    </row>
    <row r="1140" spans="1:24" ht="25.5" hidden="1" outlineLevel="1">
      <c r="A1140" s="60"/>
      <c r="B1140" s="85" t="s">
        <v>104</v>
      </c>
      <c r="C1140" s="73">
        <v>2721</v>
      </c>
      <c r="D1140" s="99"/>
      <c r="E1140" s="74"/>
      <c r="F1140" s="74"/>
      <c r="G1140" s="74"/>
      <c r="H1140" s="74"/>
      <c r="I1140" s="74"/>
      <c r="J1140" s="74"/>
      <c r="K1140" s="74"/>
      <c r="L1140" s="74"/>
      <c r="M1140" s="74"/>
      <c r="N1140" s="74"/>
      <c r="O1140" s="74"/>
      <c r="P1140" s="70">
        <f t="shared" si="537"/>
        <v>0</v>
      </c>
      <c r="Q1140" s="70" t="e">
        <f t="shared" si="538"/>
        <v>#DIV/0!</v>
      </c>
      <c r="R1140" s="71" t="e">
        <f>#REF!-F1140</f>
        <v>#REF!</v>
      </c>
      <c r="S1140" s="71" t="e">
        <f>#REF!/F1140*100</f>
        <v>#REF!</v>
      </c>
      <c r="T1140" s="70" t="e">
        <f>L1140-#REF!</f>
        <v>#REF!</v>
      </c>
      <c r="U1140" s="70" t="e">
        <f>+L1140/#REF!*100</f>
        <v>#REF!</v>
      </c>
      <c r="V1140" s="70">
        <f t="shared" si="531"/>
        <v>0</v>
      </c>
      <c r="W1140" s="70" t="e">
        <f t="shared" si="532"/>
        <v>#DIV/0!</v>
      </c>
      <c r="X1140" s="113"/>
    </row>
    <row r="1141" spans="1:24" outlineLevel="1">
      <c r="A1141" s="60"/>
      <c r="B1141" s="88" t="s">
        <v>109</v>
      </c>
      <c r="C1141" s="73"/>
      <c r="D1141" s="67">
        <f>SUM(D1142:D1144)</f>
        <v>0</v>
      </c>
      <c r="E1141" s="67">
        <f>SUM(E1142:E1144)</f>
        <v>0</v>
      </c>
      <c r="F1141" s="67">
        <f>F1144+F1143+F1142</f>
        <v>60</v>
      </c>
      <c r="G1141" s="67">
        <f>SUM(G1142:G1144)</f>
        <v>0</v>
      </c>
      <c r="H1141" s="67">
        <f>H1144+H1143+H1142</f>
        <v>60</v>
      </c>
      <c r="I1141" s="67">
        <f>SUM(I1142:I1144)</f>
        <v>0</v>
      </c>
      <c r="J1141" s="67">
        <f>J1144+J1143+J1142</f>
        <v>60</v>
      </c>
      <c r="K1141" s="67">
        <f>SUM(K1142:K1144)</f>
        <v>0</v>
      </c>
      <c r="L1141" s="67">
        <f>L1144+L1143+L1142</f>
        <v>60</v>
      </c>
      <c r="M1141" s="67">
        <f>SUM(M1142:M1144)</f>
        <v>0</v>
      </c>
      <c r="N1141" s="67">
        <f>N1144+N1143+N1142</f>
        <v>60</v>
      </c>
      <c r="O1141" s="67">
        <f>SUM(O1142:O1144)</f>
        <v>0</v>
      </c>
      <c r="P1141" s="70">
        <f t="shared" si="537"/>
        <v>60</v>
      </c>
      <c r="Q1141" s="70" t="e">
        <f t="shared" si="538"/>
        <v>#DIV/0!</v>
      </c>
      <c r="R1141" s="71" t="e">
        <f>#REF!-F1141</f>
        <v>#REF!</v>
      </c>
      <c r="S1141" s="71" t="e">
        <f>#REF!/F1141*100</f>
        <v>#REF!</v>
      </c>
      <c r="T1141" s="70" t="e">
        <f>L1141-#REF!</f>
        <v>#REF!</v>
      </c>
      <c r="U1141" s="70" t="e">
        <f>+L1141/#REF!*100</f>
        <v>#REF!</v>
      </c>
      <c r="V1141" s="70">
        <f t="shared" si="531"/>
        <v>0</v>
      </c>
      <c r="W1141" s="70">
        <f t="shared" si="532"/>
        <v>100</v>
      </c>
      <c r="X1141" s="113"/>
    </row>
    <row r="1142" spans="1:24" outlineLevel="1">
      <c r="A1142" s="60"/>
      <c r="B1142" s="72" t="s">
        <v>110</v>
      </c>
      <c r="C1142" s="73">
        <v>3111</v>
      </c>
      <c r="D1142" s="74"/>
      <c r="E1142" s="74"/>
      <c r="F1142" s="74"/>
      <c r="G1142" s="74"/>
      <c r="H1142" s="74"/>
      <c r="I1142" s="74"/>
      <c r="J1142" s="74"/>
      <c r="K1142" s="74"/>
      <c r="L1142" s="74"/>
      <c r="M1142" s="74"/>
      <c r="N1142" s="74"/>
      <c r="O1142" s="74"/>
      <c r="P1142" s="70">
        <f t="shared" si="537"/>
        <v>0</v>
      </c>
      <c r="Q1142" s="70" t="e">
        <f t="shared" si="538"/>
        <v>#DIV/0!</v>
      </c>
      <c r="R1142" s="71" t="e">
        <f>#REF!-F1142</f>
        <v>#REF!</v>
      </c>
      <c r="S1142" s="71" t="e">
        <f>#REF!/F1142*100</f>
        <v>#REF!</v>
      </c>
      <c r="T1142" s="70" t="e">
        <f>L1142-#REF!</f>
        <v>#REF!</v>
      </c>
      <c r="U1142" s="70" t="e">
        <f>+L1142/#REF!*100</f>
        <v>#REF!</v>
      </c>
      <c r="V1142" s="70">
        <f t="shared" si="531"/>
        <v>0</v>
      </c>
      <c r="W1142" s="70" t="e">
        <f t="shared" si="532"/>
        <v>#DIV/0!</v>
      </c>
      <c r="X1142" s="113"/>
    </row>
    <row r="1143" spans="1:24" outlineLevel="1">
      <c r="A1143" s="60"/>
      <c r="B1143" s="72" t="s">
        <v>111</v>
      </c>
      <c r="C1143" s="73">
        <v>3112</v>
      </c>
      <c r="D1143" s="74"/>
      <c r="E1143" s="74"/>
      <c r="F1143" s="74">
        <v>60</v>
      </c>
      <c r="G1143" s="74"/>
      <c r="H1143" s="74">
        <v>60</v>
      </c>
      <c r="I1143" s="74"/>
      <c r="J1143" s="74">
        <v>60</v>
      </c>
      <c r="K1143" s="74"/>
      <c r="L1143" s="74">
        <v>60</v>
      </c>
      <c r="M1143" s="74"/>
      <c r="N1143" s="74">
        <v>60</v>
      </c>
      <c r="O1143" s="74"/>
      <c r="P1143" s="70">
        <f t="shared" si="537"/>
        <v>60</v>
      </c>
      <c r="Q1143" s="70" t="e">
        <f t="shared" si="538"/>
        <v>#DIV/0!</v>
      </c>
      <c r="R1143" s="71" t="e">
        <f>#REF!-F1143</f>
        <v>#REF!</v>
      </c>
      <c r="S1143" s="71" t="e">
        <f>#REF!/F1143*100</f>
        <v>#REF!</v>
      </c>
      <c r="T1143" s="70" t="e">
        <f>L1143-#REF!</f>
        <v>#REF!</v>
      </c>
      <c r="U1143" s="70" t="e">
        <f>+L1143/#REF!*100</f>
        <v>#REF!</v>
      </c>
      <c r="V1143" s="70">
        <f t="shared" si="531"/>
        <v>0</v>
      </c>
      <c r="W1143" s="70">
        <f t="shared" si="532"/>
        <v>100</v>
      </c>
      <c r="X1143" s="113"/>
    </row>
    <row r="1144" spans="1:24" outlineLevel="1">
      <c r="A1144" s="60"/>
      <c r="B1144" s="72" t="s">
        <v>112</v>
      </c>
      <c r="C1144" s="73">
        <v>3113</v>
      </c>
      <c r="D1144" s="74"/>
      <c r="E1144" s="74"/>
      <c r="F1144" s="74"/>
      <c r="G1144" s="74"/>
      <c r="H1144" s="74"/>
      <c r="I1144" s="74"/>
      <c r="J1144" s="74"/>
      <c r="K1144" s="74"/>
      <c r="L1144" s="74"/>
      <c r="M1144" s="74"/>
      <c r="N1144" s="74"/>
      <c r="O1144" s="74"/>
      <c r="P1144" s="70">
        <f t="shared" si="537"/>
        <v>0</v>
      </c>
      <c r="Q1144" s="70" t="e">
        <f t="shared" si="538"/>
        <v>#DIV/0!</v>
      </c>
      <c r="R1144" s="71" t="e">
        <f>#REF!-F1144</f>
        <v>#REF!</v>
      </c>
      <c r="S1144" s="71" t="e">
        <f>#REF!/F1144*100</f>
        <v>#REF!</v>
      </c>
      <c r="T1144" s="70" t="e">
        <f>L1144-#REF!</f>
        <v>#REF!</v>
      </c>
      <c r="U1144" s="70" t="e">
        <f>+L1144/#REF!*100</f>
        <v>#REF!</v>
      </c>
      <c r="V1144" s="70">
        <f t="shared" si="531"/>
        <v>0</v>
      </c>
      <c r="W1144" s="70" t="e">
        <f t="shared" si="532"/>
        <v>#DIV/0!</v>
      </c>
      <c r="X1144" s="113"/>
    </row>
    <row r="1145" spans="1:24" outlineLevel="1">
      <c r="A1145" s="60"/>
      <c r="B1145" s="107"/>
      <c r="C1145" s="97"/>
      <c r="D1145" s="74"/>
      <c r="E1145" s="74"/>
      <c r="F1145" s="74"/>
      <c r="G1145" s="74"/>
      <c r="H1145" s="74"/>
      <c r="I1145" s="74"/>
      <c r="J1145" s="74"/>
      <c r="K1145" s="74"/>
      <c r="L1145" s="74"/>
      <c r="M1145" s="74"/>
      <c r="N1145" s="74"/>
      <c r="O1145" s="74"/>
      <c r="P1145" s="70">
        <f t="shared" si="537"/>
        <v>0</v>
      </c>
      <c r="Q1145" s="70" t="e">
        <f t="shared" si="538"/>
        <v>#DIV/0!</v>
      </c>
      <c r="R1145" s="71" t="e">
        <f>#REF!-F1145</f>
        <v>#REF!</v>
      </c>
      <c r="S1145" s="71" t="e">
        <f>#REF!/F1145*100</f>
        <v>#REF!</v>
      </c>
      <c r="T1145" s="70" t="e">
        <f>L1145-#REF!</f>
        <v>#REF!</v>
      </c>
      <c r="U1145" s="70" t="e">
        <f>+L1145/#REF!*100</f>
        <v>#REF!</v>
      </c>
      <c r="V1145" s="70">
        <f t="shared" si="531"/>
        <v>0</v>
      </c>
      <c r="W1145" s="70" t="e">
        <f t="shared" si="532"/>
        <v>#DIV/0!</v>
      </c>
      <c r="X1145" s="113"/>
    </row>
    <row r="1146" spans="1:24" outlineLevel="1">
      <c r="A1146" s="60">
        <v>23</v>
      </c>
      <c r="B1146" s="107" t="s">
        <v>172</v>
      </c>
      <c r="C1146" s="97" t="s">
        <v>173</v>
      </c>
      <c r="D1146" s="94"/>
      <c r="E1146" s="94"/>
      <c r="F1146" s="94"/>
      <c r="G1146" s="94"/>
      <c r="H1146" s="94"/>
      <c r="I1146" s="94"/>
      <c r="J1146" s="94"/>
      <c r="K1146" s="94"/>
      <c r="L1146" s="94"/>
      <c r="M1146" s="94"/>
      <c r="N1146" s="94"/>
      <c r="O1146" s="94"/>
      <c r="P1146" s="70">
        <f t="shared" si="537"/>
        <v>0</v>
      </c>
      <c r="Q1146" s="70" t="e">
        <f t="shared" si="538"/>
        <v>#DIV/0!</v>
      </c>
      <c r="R1146" s="71" t="e">
        <f>#REF!-F1146</f>
        <v>#REF!</v>
      </c>
      <c r="S1146" s="71" t="e">
        <f>#REF!/F1146*100</f>
        <v>#REF!</v>
      </c>
      <c r="T1146" s="70" t="e">
        <f>L1146-#REF!</f>
        <v>#REF!</v>
      </c>
      <c r="U1146" s="70" t="e">
        <f>+L1146/#REF!*100</f>
        <v>#REF!</v>
      </c>
      <c r="V1146" s="70">
        <f t="shared" si="531"/>
        <v>0</v>
      </c>
      <c r="W1146" s="70" t="e">
        <f t="shared" si="532"/>
        <v>#DIV/0!</v>
      </c>
      <c r="X1146" s="113"/>
    </row>
    <row r="1147" spans="1:24" outlineLevel="1">
      <c r="A1147" s="60"/>
      <c r="B1147" s="107" t="s">
        <v>117</v>
      </c>
      <c r="C1147" s="97"/>
      <c r="D1147" s="67">
        <f>SUM(D1148:D1154,D1159:D1176)</f>
        <v>5850.2289999999994</v>
      </c>
      <c r="E1147" s="67">
        <f>SUM(E1148:E1154,E1159:E1178)</f>
        <v>0</v>
      </c>
      <c r="F1147" s="67">
        <f t="shared" ref="F1147" si="539">SUM(F1148:F1154,F1159:F1176)</f>
        <v>6991.9</v>
      </c>
      <c r="G1147" s="67">
        <f t="shared" ref="G1147:J1147" si="540">SUM(G1148:G1154,G1159:G1176)</f>
        <v>100</v>
      </c>
      <c r="H1147" s="67">
        <f t="shared" si="540"/>
        <v>7616.5</v>
      </c>
      <c r="I1147" s="67">
        <f t="shared" si="540"/>
        <v>140</v>
      </c>
      <c r="J1147" s="67">
        <f t="shared" si="540"/>
        <v>9408.6</v>
      </c>
      <c r="K1147" s="67">
        <f t="shared" ref="K1147:M1147" si="541">SUM(K1148:K1154,K1159:K1176)</f>
        <v>100</v>
      </c>
      <c r="L1147" s="67">
        <f>SUM(L1148:L1154,L1159:L1176)</f>
        <v>9480.0999999999985</v>
      </c>
      <c r="M1147" s="67">
        <f t="shared" si="541"/>
        <v>100</v>
      </c>
      <c r="N1147" s="67">
        <f>SUM(N1148:N1154,N1159:N1176)</f>
        <v>9480.0999999999985</v>
      </c>
      <c r="O1147" s="67">
        <f t="shared" ref="O1147" si="542">SUM(O1148:O1154,O1159:O1176)</f>
        <v>100</v>
      </c>
      <c r="P1147" s="70">
        <f t="shared" si="537"/>
        <v>1141.6710000000003</v>
      </c>
      <c r="Q1147" s="70">
        <f t="shared" si="538"/>
        <v>119.51497967002661</v>
      </c>
      <c r="R1147" s="71" t="e">
        <f>#REF!-F1147</f>
        <v>#REF!</v>
      </c>
      <c r="S1147" s="71" t="e">
        <f>#REF!/F1147*100</f>
        <v>#REF!</v>
      </c>
      <c r="T1147" s="70" t="e">
        <f>L1147-#REF!</f>
        <v>#REF!</v>
      </c>
      <c r="U1147" s="70" t="e">
        <f>+L1147/#REF!*100</f>
        <v>#REF!</v>
      </c>
      <c r="V1147" s="70">
        <f t="shared" si="531"/>
        <v>0</v>
      </c>
      <c r="W1147" s="70">
        <f t="shared" si="532"/>
        <v>100</v>
      </c>
      <c r="X1147" s="113"/>
    </row>
    <row r="1148" spans="1:24" outlineLevel="1">
      <c r="A1148" s="60"/>
      <c r="B1148" s="72" t="s">
        <v>77</v>
      </c>
      <c r="C1148" s="73">
        <v>2111</v>
      </c>
      <c r="D1148" s="99">
        <v>4103.598</v>
      </c>
      <c r="E1148" s="74"/>
      <c r="F1148" s="74">
        <v>4203.2</v>
      </c>
      <c r="G1148" s="74"/>
      <c r="H1148" s="74">
        <v>4755.8</v>
      </c>
      <c r="I1148" s="74"/>
      <c r="J1148" s="74">
        <f>4203.2*1.5</f>
        <v>6304.7999999999993</v>
      </c>
      <c r="K1148" s="74"/>
      <c r="L1148" s="74">
        <f>4203.2*1.5</f>
        <v>6304.7999999999993</v>
      </c>
      <c r="M1148" s="74"/>
      <c r="N1148" s="74">
        <f>4203.2*1.5</f>
        <v>6304.7999999999993</v>
      </c>
      <c r="O1148" s="74"/>
      <c r="P1148" s="70">
        <f t="shared" si="537"/>
        <v>99.601999999999862</v>
      </c>
      <c r="Q1148" s="70">
        <f t="shared" si="538"/>
        <v>102.4271870685189</v>
      </c>
      <c r="R1148" s="71" t="e">
        <f>#REF!-F1148</f>
        <v>#REF!</v>
      </c>
      <c r="S1148" s="71" t="e">
        <f>#REF!/F1148*100</f>
        <v>#REF!</v>
      </c>
      <c r="T1148" s="70" t="e">
        <f>L1148-#REF!</f>
        <v>#REF!</v>
      </c>
      <c r="U1148" s="70" t="e">
        <f>+L1148/#REF!*100</f>
        <v>#REF!</v>
      </c>
      <c r="V1148" s="70">
        <f t="shared" si="531"/>
        <v>0</v>
      </c>
      <c r="W1148" s="70">
        <f t="shared" si="532"/>
        <v>100</v>
      </c>
      <c r="X1148" s="113"/>
    </row>
    <row r="1149" spans="1:24" outlineLevel="1">
      <c r="A1149" s="60"/>
      <c r="B1149" s="72" t="s">
        <v>118</v>
      </c>
      <c r="C1149" s="73">
        <v>2121</v>
      </c>
      <c r="D1149" s="99">
        <v>624.52499999999998</v>
      </c>
      <c r="E1149" s="74"/>
      <c r="F1149" s="100">
        <v>630.20000000000005</v>
      </c>
      <c r="G1149" s="74"/>
      <c r="H1149" s="100">
        <v>702.2</v>
      </c>
      <c r="I1149" s="74"/>
      <c r="J1149" s="100">
        <f>630.2*1.5</f>
        <v>945.30000000000007</v>
      </c>
      <c r="K1149" s="74"/>
      <c r="L1149" s="100">
        <f>630.2*1.5</f>
        <v>945.30000000000007</v>
      </c>
      <c r="M1149" s="74"/>
      <c r="N1149" s="100">
        <f>630.2*1.5</f>
        <v>945.30000000000007</v>
      </c>
      <c r="O1149" s="74"/>
      <c r="P1149" s="70">
        <f t="shared" si="537"/>
        <v>5.6750000000000682</v>
      </c>
      <c r="Q1149" s="70">
        <f t="shared" si="538"/>
        <v>100.9086906048597</v>
      </c>
      <c r="R1149" s="71" t="e">
        <f>#REF!-F1149</f>
        <v>#REF!</v>
      </c>
      <c r="S1149" s="71" t="e">
        <f>#REF!/F1149*100</f>
        <v>#REF!</v>
      </c>
      <c r="T1149" s="70" t="e">
        <f>L1149-#REF!</f>
        <v>#REF!</v>
      </c>
      <c r="U1149" s="70" t="e">
        <f>+L1149/#REF!*100</f>
        <v>#REF!</v>
      </c>
      <c r="V1149" s="70">
        <f t="shared" si="531"/>
        <v>0</v>
      </c>
      <c r="W1149" s="70">
        <f t="shared" si="532"/>
        <v>100</v>
      </c>
      <c r="X1149" s="113"/>
    </row>
    <row r="1150" spans="1:24" outlineLevel="1">
      <c r="A1150" s="60"/>
      <c r="B1150" s="101" t="s">
        <v>79</v>
      </c>
      <c r="C1150" s="73">
        <v>2211</v>
      </c>
      <c r="D1150" s="99">
        <v>26.114000000000001</v>
      </c>
      <c r="E1150" s="74"/>
      <c r="F1150" s="100">
        <v>100</v>
      </c>
      <c r="G1150" s="74"/>
      <c r="H1150" s="100">
        <v>100</v>
      </c>
      <c r="I1150" s="74"/>
      <c r="J1150" s="100">
        <v>100</v>
      </c>
      <c r="K1150" s="74"/>
      <c r="L1150" s="100">
        <v>100</v>
      </c>
      <c r="M1150" s="74"/>
      <c r="N1150" s="100">
        <v>100</v>
      </c>
      <c r="O1150" s="74"/>
      <c r="P1150" s="70">
        <f t="shared" si="537"/>
        <v>73.885999999999996</v>
      </c>
      <c r="Q1150" s="70">
        <f t="shared" si="538"/>
        <v>382.93635597763654</v>
      </c>
      <c r="R1150" s="71" t="e">
        <f>#REF!-F1150</f>
        <v>#REF!</v>
      </c>
      <c r="S1150" s="71" t="e">
        <f>#REF!/F1150*100</f>
        <v>#REF!</v>
      </c>
      <c r="T1150" s="70" t="e">
        <f>L1150-#REF!</f>
        <v>#REF!</v>
      </c>
      <c r="U1150" s="70" t="e">
        <f>+L1150/#REF!*100</f>
        <v>#REF!</v>
      </c>
      <c r="V1150" s="70">
        <f t="shared" ref="V1150:V1213" si="543">N1150-L1150</f>
        <v>0</v>
      </c>
      <c r="W1150" s="70">
        <f t="shared" ref="W1150:W1213" si="544">+N1150/L1150*100</f>
        <v>100</v>
      </c>
      <c r="X1150" s="113"/>
    </row>
    <row r="1151" spans="1:24" outlineLevel="1">
      <c r="A1151" s="60"/>
      <c r="B1151" s="76" t="s">
        <v>80</v>
      </c>
      <c r="C1151" s="73">
        <v>2212</v>
      </c>
      <c r="D1151" s="99">
        <v>29.184999999999999</v>
      </c>
      <c r="E1151" s="74"/>
      <c r="F1151" s="100">
        <v>100.8</v>
      </c>
      <c r="G1151" s="74"/>
      <c r="H1151" s="100">
        <v>100.8</v>
      </c>
      <c r="I1151" s="74"/>
      <c r="J1151" s="100">
        <v>100.8</v>
      </c>
      <c r="K1151" s="74"/>
      <c r="L1151" s="100">
        <v>50</v>
      </c>
      <c r="M1151" s="74"/>
      <c r="N1151" s="100">
        <v>50</v>
      </c>
      <c r="O1151" s="74"/>
      <c r="P1151" s="70">
        <f t="shared" si="537"/>
        <v>71.614999999999995</v>
      </c>
      <c r="Q1151" s="70">
        <f t="shared" si="538"/>
        <v>345.38290217577526</v>
      </c>
      <c r="R1151" s="71" t="e">
        <f>#REF!-F1151</f>
        <v>#REF!</v>
      </c>
      <c r="S1151" s="71" t="e">
        <f>#REF!/F1151*100</f>
        <v>#REF!</v>
      </c>
      <c r="T1151" s="70" t="e">
        <f>L1151-#REF!</f>
        <v>#REF!</v>
      </c>
      <c r="U1151" s="70" t="e">
        <f>+L1151/#REF!*100</f>
        <v>#REF!</v>
      </c>
      <c r="V1151" s="70">
        <f t="shared" si="543"/>
        <v>0</v>
      </c>
      <c r="W1151" s="70">
        <f t="shared" si="544"/>
        <v>100</v>
      </c>
      <c r="X1151" s="113"/>
    </row>
    <row r="1152" spans="1:24" outlineLevel="1">
      <c r="A1152" s="60"/>
      <c r="B1152" s="72" t="s">
        <v>81</v>
      </c>
      <c r="C1152" s="73">
        <v>2213</v>
      </c>
      <c r="D1152" s="99"/>
      <c r="E1152" s="74"/>
      <c r="F1152" s="100"/>
      <c r="G1152" s="74"/>
      <c r="H1152" s="100"/>
      <c r="I1152" s="74"/>
      <c r="J1152" s="100"/>
      <c r="K1152" s="74"/>
      <c r="L1152" s="100"/>
      <c r="M1152" s="74"/>
      <c r="N1152" s="100"/>
      <c r="O1152" s="74"/>
      <c r="P1152" s="70">
        <f t="shared" si="537"/>
        <v>0</v>
      </c>
      <c r="Q1152" s="70" t="e">
        <f t="shared" si="538"/>
        <v>#DIV/0!</v>
      </c>
      <c r="R1152" s="71" t="e">
        <f>#REF!-F1152</f>
        <v>#REF!</v>
      </c>
      <c r="S1152" s="71" t="e">
        <f>#REF!/F1152*100</f>
        <v>#REF!</v>
      </c>
      <c r="T1152" s="70" t="e">
        <f>L1152-#REF!</f>
        <v>#REF!</v>
      </c>
      <c r="U1152" s="70" t="e">
        <f>+L1152/#REF!*100</f>
        <v>#REF!</v>
      </c>
      <c r="V1152" s="70">
        <f t="shared" si="543"/>
        <v>0</v>
      </c>
      <c r="W1152" s="70" t="e">
        <f t="shared" si="544"/>
        <v>#DIV/0!</v>
      </c>
      <c r="X1152" s="113"/>
    </row>
    <row r="1153" spans="1:24" outlineLevel="1">
      <c r="A1153" s="60"/>
      <c r="B1153" s="72" t="s">
        <v>82</v>
      </c>
      <c r="C1153" s="73">
        <v>2214</v>
      </c>
      <c r="D1153" s="99">
        <v>131.90700000000001</v>
      </c>
      <c r="E1153" s="74"/>
      <c r="F1153" s="100">
        <v>187.8</v>
      </c>
      <c r="G1153" s="74"/>
      <c r="H1153" s="100">
        <v>187.8</v>
      </c>
      <c r="I1153" s="74"/>
      <c r="J1153" s="100">
        <v>187.8</v>
      </c>
      <c r="K1153" s="74"/>
      <c r="L1153" s="100">
        <v>200</v>
      </c>
      <c r="M1153" s="74"/>
      <c r="N1153" s="100">
        <v>200</v>
      </c>
      <c r="O1153" s="74"/>
      <c r="P1153" s="70">
        <f t="shared" si="537"/>
        <v>55.893000000000001</v>
      </c>
      <c r="Q1153" s="70">
        <f t="shared" si="538"/>
        <v>142.3730355477723</v>
      </c>
      <c r="R1153" s="71" t="e">
        <f>#REF!-F1153</f>
        <v>#REF!</v>
      </c>
      <c r="S1153" s="71" t="e">
        <f>#REF!/F1153*100</f>
        <v>#REF!</v>
      </c>
      <c r="T1153" s="70" t="e">
        <f>L1153-#REF!</f>
        <v>#REF!</v>
      </c>
      <c r="U1153" s="70" t="e">
        <f>+L1153/#REF!*100</f>
        <v>#REF!</v>
      </c>
      <c r="V1153" s="70">
        <f t="shared" si="543"/>
        <v>0</v>
      </c>
      <c r="W1153" s="70">
        <f t="shared" si="544"/>
        <v>100</v>
      </c>
      <c r="X1153" s="113"/>
    </row>
    <row r="1154" spans="1:24" outlineLevel="1">
      <c r="A1154" s="60"/>
      <c r="B1154" s="83" t="s">
        <v>83</v>
      </c>
      <c r="C1154" s="78">
        <v>2215</v>
      </c>
      <c r="D1154" s="79">
        <f>D1155+D1158</f>
        <v>688.9</v>
      </c>
      <c r="E1154" s="79">
        <f>E1155</f>
        <v>0</v>
      </c>
      <c r="F1154" s="79">
        <f t="shared" ref="F1154" si="545">F1155+F1156+F1157+F1158</f>
        <v>737.4</v>
      </c>
      <c r="G1154" s="79">
        <f t="shared" ref="G1154:J1154" si="546">G1155+G1156+G1157+G1158</f>
        <v>100</v>
      </c>
      <c r="H1154" s="79">
        <f t="shared" si="546"/>
        <v>737.4</v>
      </c>
      <c r="I1154" s="79">
        <f t="shared" si="546"/>
        <v>140</v>
      </c>
      <c r="J1154" s="79">
        <f t="shared" si="546"/>
        <v>737.4</v>
      </c>
      <c r="K1154" s="79">
        <f t="shared" ref="K1154:M1154" si="547">K1155+K1156+K1157+K1158</f>
        <v>100</v>
      </c>
      <c r="L1154" s="79">
        <f t="shared" ref="L1154" si="548">L1155+L1156+L1157+L1158</f>
        <v>870</v>
      </c>
      <c r="M1154" s="79">
        <f t="shared" si="547"/>
        <v>100</v>
      </c>
      <c r="N1154" s="79">
        <f t="shared" ref="N1154:O1154" si="549">N1155+N1156+N1157+N1158</f>
        <v>870</v>
      </c>
      <c r="O1154" s="79">
        <f t="shared" si="549"/>
        <v>100</v>
      </c>
      <c r="P1154" s="70">
        <f t="shared" si="537"/>
        <v>48.5</v>
      </c>
      <c r="Q1154" s="70">
        <f t="shared" si="538"/>
        <v>107.04020902888662</v>
      </c>
      <c r="R1154" s="71" t="e">
        <f>#REF!-F1154</f>
        <v>#REF!</v>
      </c>
      <c r="S1154" s="71" t="e">
        <f>#REF!/F1154*100</f>
        <v>#REF!</v>
      </c>
      <c r="T1154" s="70" t="e">
        <f>L1154-#REF!</f>
        <v>#REF!</v>
      </c>
      <c r="U1154" s="70" t="e">
        <f>+L1154/#REF!*100</f>
        <v>#REF!</v>
      </c>
      <c r="V1154" s="70">
        <f t="shared" si="543"/>
        <v>0</v>
      </c>
      <c r="W1154" s="70">
        <f t="shared" si="544"/>
        <v>100</v>
      </c>
      <c r="X1154" s="113"/>
    </row>
    <row r="1155" spans="1:24" outlineLevel="1">
      <c r="A1155" s="60"/>
      <c r="B1155" s="80" t="s">
        <v>119</v>
      </c>
      <c r="C1155" s="73">
        <v>22151</v>
      </c>
      <c r="D1155" s="99"/>
      <c r="E1155" s="74"/>
      <c r="F1155" s="74"/>
      <c r="G1155" s="74"/>
      <c r="H1155" s="74"/>
      <c r="I1155" s="74"/>
      <c r="J1155" s="74"/>
      <c r="K1155" s="74"/>
      <c r="L1155" s="74">
        <v>70</v>
      </c>
      <c r="M1155" s="74"/>
      <c r="N1155" s="74">
        <v>70</v>
      </c>
      <c r="O1155" s="74"/>
      <c r="P1155" s="70">
        <f t="shared" si="537"/>
        <v>0</v>
      </c>
      <c r="Q1155" s="70" t="e">
        <f t="shared" si="538"/>
        <v>#DIV/0!</v>
      </c>
      <c r="R1155" s="71" t="e">
        <f>#REF!-F1155</f>
        <v>#REF!</v>
      </c>
      <c r="S1155" s="71" t="e">
        <f>#REF!/F1155*100</f>
        <v>#REF!</v>
      </c>
      <c r="T1155" s="70" t="e">
        <f>L1155-#REF!</f>
        <v>#REF!</v>
      </c>
      <c r="U1155" s="70" t="e">
        <f>+L1155/#REF!*100</f>
        <v>#REF!</v>
      </c>
      <c r="V1155" s="70">
        <f t="shared" si="543"/>
        <v>0</v>
      </c>
      <c r="W1155" s="70">
        <f t="shared" si="544"/>
        <v>100</v>
      </c>
      <c r="X1155" s="113"/>
    </row>
    <row r="1156" spans="1:24" outlineLevel="1">
      <c r="A1156" s="60"/>
      <c r="B1156" s="80" t="s">
        <v>120</v>
      </c>
      <c r="C1156" s="73">
        <v>22152</v>
      </c>
      <c r="D1156" s="99"/>
      <c r="E1156" s="74"/>
      <c r="F1156" s="74"/>
      <c r="G1156" s="74"/>
      <c r="H1156" s="74"/>
      <c r="I1156" s="74"/>
      <c r="J1156" s="74"/>
      <c r="K1156" s="74"/>
      <c r="L1156" s="74"/>
      <c r="M1156" s="74"/>
      <c r="N1156" s="74"/>
      <c r="O1156" s="74"/>
      <c r="P1156" s="70">
        <f t="shared" si="537"/>
        <v>0</v>
      </c>
      <c r="Q1156" s="70" t="e">
        <f t="shared" si="538"/>
        <v>#DIV/0!</v>
      </c>
      <c r="R1156" s="71" t="e">
        <f>#REF!-F1156</f>
        <v>#REF!</v>
      </c>
      <c r="S1156" s="71" t="e">
        <f>#REF!/F1156*100</f>
        <v>#REF!</v>
      </c>
      <c r="T1156" s="70" t="e">
        <f>L1156-#REF!</f>
        <v>#REF!</v>
      </c>
      <c r="U1156" s="70" t="e">
        <f>+L1156/#REF!*100</f>
        <v>#REF!</v>
      </c>
      <c r="V1156" s="70">
        <f t="shared" si="543"/>
        <v>0</v>
      </c>
      <c r="W1156" s="70" t="e">
        <f t="shared" si="544"/>
        <v>#DIV/0!</v>
      </c>
      <c r="X1156" s="113"/>
    </row>
    <row r="1157" spans="1:24" outlineLevel="1">
      <c r="A1157" s="60"/>
      <c r="B1157" s="80" t="s">
        <v>86</v>
      </c>
      <c r="C1157" s="73">
        <v>22153</v>
      </c>
      <c r="D1157" s="99"/>
      <c r="E1157" s="74"/>
      <c r="F1157" s="74"/>
      <c r="G1157" s="74"/>
      <c r="H1157" s="74"/>
      <c r="I1157" s="74"/>
      <c r="J1157" s="74"/>
      <c r="K1157" s="74"/>
      <c r="L1157" s="74"/>
      <c r="M1157" s="74"/>
      <c r="N1157" s="74"/>
      <c r="O1157" s="74"/>
      <c r="P1157" s="70">
        <f t="shared" si="537"/>
        <v>0</v>
      </c>
      <c r="Q1157" s="70" t="e">
        <f t="shared" si="538"/>
        <v>#DIV/0!</v>
      </c>
      <c r="R1157" s="71" t="e">
        <f>#REF!-F1157</f>
        <v>#REF!</v>
      </c>
      <c r="S1157" s="71" t="e">
        <f>#REF!/F1157*100</f>
        <v>#REF!</v>
      </c>
      <c r="T1157" s="70" t="e">
        <f>L1157-#REF!</f>
        <v>#REF!</v>
      </c>
      <c r="U1157" s="70" t="e">
        <f>+L1157/#REF!*100</f>
        <v>#REF!</v>
      </c>
      <c r="V1157" s="70">
        <f t="shared" si="543"/>
        <v>0</v>
      </c>
      <c r="W1157" s="70" t="e">
        <f t="shared" si="544"/>
        <v>#DIV/0!</v>
      </c>
      <c r="X1157" s="113"/>
    </row>
    <row r="1158" spans="1:24" outlineLevel="1">
      <c r="A1158" s="60"/>
      <c r="B1158" s="80" t="s">
        <v>121</v>
      </c>
      <c r="C1158" s="73">
        <v>22154</v>
      </c>
      <c r="D1158" s="99">
        <v>688.9</v>
      </c>
      <c r="E1158" s="74"/>
      <c r="F1158" s="74">
        <v>737.4</v>
      </c>
      <c r="G1158" s="74">
        <v>100</v>
      </c>
      <c r="H1158" s="74">
        <v>737.4</v>
      </c>
      <c r="I1158" s="74">
        <v>140</v>
      </c>
      <c r="J1158" s="74">
        <v>737.4</v>
      </c>
      <c r="K1158" s="74">
        <v>100</v>
      </c>
      <c r="L1158" s="74">
        <v>800</v>
      </c>
      <c r="M1158" s="74">
        <v>100</v>
      </c>
      <c r="N1158" s="74">
        <v>800</v>
      </c>
      <c r="O1158" s="74">
        <v>100</v>
      </c>
      <c r="P1158" s="70">
        <f t="shared" si="537"/>
        <v>48.5</v>
      </c>
      <c r="Q1158" s="70">
        <f t="shared" si="538"/>
        <v>107.04020902888662</v>
      </c>
      <c r="R1158" s="71" t="e">
        <f>#REF!-F1158</f>
        <v>#REF!</v>
      </c>
      <c r="S1158" s="71" t="e">
        <f>#REF!/F1158*100</f>
        <v>#REF!</v>
      </c>
      <c r="T1158" s="70" t="e">
        <f>L1158-#REF!</f>
        <v>#REF!</v>
      </c>
      <c r="U1158" s="70" t="e">
        <f>+L1158/#REF!*100</f>
        <v>#REF!</v>
      </c>
      <c r="V1158" s="70">
        <f t="shared" si="543"/>
        <v>0</v>
      </c>
      <c r="W1158" s="70">
        <f t="shared" si="544"/>
        <v>100</v>
      </c>
      <c r="X1158" s="113"/>
    </row>
    <row r="1159" spans="1:24" outlineLevel="1">
      <c r="A1159" s="60"/>
      <c r="B1159" s="76" t="s">
        <v>88</v>
      </c>
      <c r="C1159" s="73">
        <v>2217</v>
      </c>
      <c r="D1159" s="99"/>
      <c r="E1159" s="74"/>
      <c r="F1159" s="74"/>
      <c r="G1159" s="74"/>
      <c r="H1159" s="74"/>
      <c r="I1159" s="74"/>
      <c r="J1159" s="74"/>
      <c r="K1159" s="74"/>
      <c r="L1159" s="74"/>
      <c r="M1159" s="74"/>
      <c r="N1159" s="74"/>
      <c r="O1159" s="74"/>
      <c r="P1159" s="70">
        <f t="shared" si="537"/>
        <v>0</v>
      </c>
      <c r="Q1159" s="70" t="e">
        <f t="shared" si="538"/>
        <v>#DIV/0!</v>
      </c>
      <c r="R1159" s="71" t="e">
        <f>#REF!-F1159</f>
        <v>#REF!</v>
      </c>
      <c r="S1159" s="71" t="e">
        <f>#REF!/F1159*100</f>
        <v>#REF!</v>
      </c>
      <c r="T1159" s="70" t="e">
        <f>L1159-#REF!</f>
        <v>#REF!</v>
      </c>
      <c r="U1159" s="70" t="e">
        <f>+L1159/#REF!*100</f>
        <v>#REF!</v>
      </c>
      <c r="V1159" s="70">
        <f t="shared" si="543"/>
        <v>0</v>
      </c>
      <c r="W1159" s="70" t="e">
        <f t="shared" si="544"/>
        <v>#DIV/0!</v>
      </c>
      <c r="X1159" s="113"/>
    </row>
    <row r="1160" spans="1:24" outlineLevel="1">
      <c r="A1160" s="60"/>
      <c r="B1160" s="72" t="s">
        <v>89</v>
      </c>
      <c r="C1160" s="73">
        <v>2218</v>
      </c>
      <c r="D1160" s="99"/>
      <c r="E1160" s="74"/>
      <c r="F1160" s="74"/>
      <c r="G1160" s="74"/>
      <c r="H1160" s="74"/>
      <c r="I1160" s="74"/>
      <c r="J1160" s="74"/>
      <c r="K1160" s="74"/>
      <c r="L1160" s="74"/>
      <c r="M1160" s="74"/>
      <c r="N1160" s="74"/>
      <c r="O1160" s="74"/>
      <c r="P1160" s="70">
        <f t="shared" si="537"/>
        <v>0</v>
      </c>
      <c r="Q1160" s="70" t="e">
        <f t="shared" si="538"/>
        <v>#DIV/0!</v>
      </c>
      <c r="R1160" s="71" t="e">
        <f>#REF!-F1160</f>
        <v>#REF!</v>
      </c>
      <c r="S1160" s="71" t="e">
        <f>#REF!/F1160*100</f>
        <v>#REF!</v>
      </c>
      <c r="T1160" s="70" t="e">
        <f>L1160-#REF!</f>
        <v>#REF!</v>
      </c>
      <c r="U1160" s="70" t="e">
        <f>+L1160/#REF!*100</f>
        <v>#REF!</v>
      </c>
      <c r="V1160" s="70">
        <f t="shared" si="543"/>
        <v>0</v>
      </c>
      <c r="W1160" s="70" t="e">
        <f t="shared" si="544"/>
        <v>#DIV/0!</v>
      </c>
      <c r="X1160" s="113"/>
    </row>
    <row r="1161" spans="1:24" outlineLevel="1">
      <c r="A1161" s="60"/>
      <c r="B1161" s="72" t="s">
        <v>122</v>
      </c>
      <c r="C1161" s="73">
        <v>2221</v>
      </c>
      <c r="D1161" s="99"/>
      <c r="E1161" s="74"/>
      <c r="F1161" s="74"/>
      <c r="G1161" s="74"/>
      <c r="H1161" s="74"/>
      <c r="I1161" s="74"/>
      <c r="J1161" s="74"/>
      <c r="K1161" s="74"/>
      <c r="L1161" s="74"/>
      <c r="M1161" s="74"/>
      <c r="N1161" s="74"/>
      <c r="O1161" s="74"/>
      <c r="P1161" s="70">
        <f t="shared" si="537"/>
        <v>0</v>
      </c>
      <c r="Q1161" s="70" t="e">
        <f t="shared" si="538"/>
        <v>#DIV/0!</v>
      </c>
      <c r="R1161" s="71" t="e">
        <f>#REF!-F1161</f>
        <v>#REF!</v>
      </c>
      <c r="S1161" s="71" t="e">
        <f>#REF!/F1161*100</f>
        <v>#REF!</v>
      </c>
      <c r="T1161" s="70" t="e">
        <f>L1161-#REF!</f>
        <v>#REF!</v>
      </c>
      <c r="U1161" s="70" t="e">
        <f>+L1161/#REF!*100</f>
        <v>#REF!</v>
      </c>
      <c r="V1161" s="70">
        <f t="shared" si="543"/>
        <v>0</v>
      </c>
      <c r="W1161" s="70" t="e">
        <f t="shared" si="544"/>
        <v>#DIV/0!</v>
      </c>
      <c r="X1161" s="113"/>
    </row>
    <row r="1162" spans="1:24" ht="25.5" outlineLevel="1">
      <c r="A1162" s="60"/>
      <c r="B1162" s="81" t="s">
        <v>91</v>
      </c>
      <c r="C1162" s="73">
        <v>2222</v>
      </c>
      <c r="D1162" s="99">
        <v>4</v>
      </c>
      <c r="E1162" s="74"/>
      <c r="F1162" s="74">
        <v>11</v>
      </c>
      <c r="G1162" s="74"/>
      <c r="H1162" s="74">
        <v>11</v>
      </c>
      <c r="I1162" s="74"/>
      <c r="J1162" s="74">
        <v>11</v>
      </c>
      <c r="K1162" s="74"/>
      <c r="L1162" s="74">
        <v>10</v>
      </c>
      <c r="M1162" s="74"/>
      <c r="N1162" s="74">
        <v>10</v>
      </c>
      <c r="O1162" s="74"/>
      <c r="P1162" s="70">
        <f t="shared" si="537"/>
        <v>7</v>
      </c>
      <c r="Q1162" s="70">
        <f t="shared" si="538"/>
        <v>275</v>
      </c>
      <c r="R1162" s="71" t="e">
        <f>#REF!-F1162</f>
        <v>#REF!</v>
      </c>
      <c r="S1162" s="71" t="e">
        <f>#REF!/F1162*100</f>
        <v>#REF!</v>
      </c>
      <c r="T1162" s="70" t="e">
        <f>L1162-#REF!</f>
        <v>#REF!</v>
      </c>
      <c r="U1162" s="70" t="e">
        <f>+L1162/#REF!*100</f>
        <v>#REF!</v>
      </c>
      <c r="V1162" s="70">
        <f t="shared" si="543"/>
        <v>0</v>
      </c>
      <c r="W1162" s="70">
        <f t="shared" si="544"/>
        <v>100</v>
      </c>
      <c r="X1162" s="113"/>
    </row>
    <row r="1163" spans="1:24" ht="25.5" hidden="1" outlineLevel="1">
      <c r="A1163" s="60"/>
      <c r="B1163" s="73" t="s">
        <v>167</v>
      </c>
      <c r="C1163" s="73">
        <v>2223</v>
      </c>
      <c r="D1163" s="99"/>
      <c r="E1163" s="74"/>
      <c r="F1163" s="74"/>
      <c r="G1163" s="74"/>
      <c r="H1163" s="74"/>
      <c r="I1163" s="74"/>
      <c r="J1163" s="74"/>
      <c r="K1163" s="74"/>
      <c r="L1163" s="74"/>
      <c r="M1163" s="74"/>
      <c r="N1163" s="74"/>
      <c r="O1163" s="74"/>
      <c r="P1163" s="70">
        <f t="shared" si="537"/>
        <v>0</v>
      </c>
      <c r="Q1163" s="70" t="e">
        <f t="shared" si="538"/>
        <v>#DIV/0!</v>
      </c>
      <c r="R1163" s="71" t="e">
        <f>#REF!-F1163</f>
        <v>#REF!</v>
      </c>
      <c r="S1163" s="71" t="e">
        <f>#REF!/F1163*100</f>
        <v>#REF!</v>
      </c>
      <c r="T1163" s="70" t="e">
        <f>L1163-#REF!</f>
        <v>#REF!</v>
      </c>
      <c r="U1163" s="70" t="e">
        <f>+L1163/#REF!*100</f>
        <v>#REF!</v>
      </c>
      <c r="V1163" s="70">
        <f t="shared" si="543"/>
        <v>0</v>
      </c>
      <c r="W1163" s="70" t="e">
        <f t="shared" si="544"/>
        <v>#DIV/0!</v>
      </c>
      <c r="X1163" s="113"/>
    </row>
    <row r="1164" spans="1:24" hidden="1" outlineLevel="1">
      <c r="A1164" s="60"/>
      <c r="B1164" s="81" t="s">
        <v>128</v>
      </c>
      <c r="C1164" s="73">
        <v>2224</v>
      </c>
      <c r="D1164" s="74"/>
      <c r="E1164" s="74"/>
      <c r="F1164" s="74"/>
      <c r="G1164" s="74"/>
      <c r="H1164" s="74"/>
      <c r="I1164" s="74"/>
      <c r="J1164" s="74"/>
      <c r="K1164" s="74"/>
      <c r="L1164" s="74"/>
      <c r="M1164" s="74"/>
      <c r="N1164" s="74"/>
      <c r="O1164" s="74"/>
      <c r="P1164" s="70">
        <f t="shared" si="537"/>
        <v>0</v>
      </c>
      <c r="Q1164" s="70" t="e">
        <f t="shared" si="538"/>
        <v>#DIV/0!</v>
      </c>
      <c r="R1164" s="71" t="e">
        <f>#REF!-F1164</f>
        <v>#REF!</v>
      </c>
      <c r="S1164" s="71" t="e">
        <f>#REF!/F1164*100</f>
        <v>#REF!</v>
      </c>
      <c r="T1164" s="70" t="e">
        <f>L1164-#REF!</f>
        <v>#REF!</v>
      </c>
      <c r="U1164" s="70" t="e">
        <f>+L1164/#REF!*100</f>
        <v>#REF!</v>
      </c>
      <c r="V1164" s="70">
        <f t="shared" si="543"/>
        <v>0</v>
      </c>
      <c r="W1164" s="70" t="e">
        <f t="shared" si="544"/>
        <v>#DIV/0!</v>
      </c>
      <c r="X1164" s="113"/>
    </row>
    <row r="1165" spans="1:24" ht="12.75" hidden="1" customHeight="1" outlineLevel="1">
      <c r="A1165" s="60"/>
      <c r="B1165" s="81" t="s">
        <v>123</v>
      </c>
      <c r="C1165" s="73">
        <v>2225</v>
      </c>
      <c r="D1165" s="74"/>
      <c r="E1165" s="74"/>
      <c r="F1165" s="74"/>
      <c r="G1165" s="74"/>
      <c r="H1165" s="74"/>
      <c r="I1165" s="74"/>
      <c r="J1165" s="74"/>
      <c r="K1165" s="74"/>
      <c r="L1165" s="74"/>
      <c r="M1165" s="74"/>
      <c r="N1165" s="74"/>
      <c r="O1165" s="74"/>
      <c r="P1165" s="70">
        <f t="shared" si="537"/>
        <v>0</v>
      </c>
      <c r="Q1165" s="70" t="e">
        <f t="shared" si="538"/>
        <v>#DIV/0!</v>
      </c>
      <c r="R1165" s="71" t="e">
        <f>#REF!-F1165</f>
        <v>#REF!</v>
      </c>
      <c r="S1165" s="71" t="e">
        <f>#REF!/F1165*100</f>
        <v>#REF!</v>
      </c>
      <c r="T1165" s="70" t="e">
        <f>L1165-#REF!</f>
        <v>#REF!</v>
      </c>
      <c r="U1165" s="70" t="e">
        <f>+L1165/#REF!*100</f>
        <v>#REF!</v>
      </c>
      <c r="V1165" s="70">
        <f t="shared" si="543"/>
        <v>0</v>
      </c>
      <c r="W1165" s="70" t="e">
        <f t="shared" si="544"/>
        <v>#DIV/0!</v>
      </c>
      <c r="X1165" s="113"/>
    </row>
    <row r="1166" spans="1:24" ht="12.75" hidden="1" customHeight="1" outlineLevel="1">
      <c r="A1166" s="60"/>
      <c r="B1166" s="81" t="s">
        <v>124</v>
      </c>
      <c r="C1166" s="73">
        <v>2231</v>
      </c>
      <c r="D1166" s="74"/>
      <c r="E1166" s="74"/>
      <c r="F1166" s="74"/>
      <c r="G1166" s="74"/>
      <c r="H1166" s="74"/>
      <c r="I1166" s="74"/>
      <c r="J1166" s="74"/>
      <c r="K1166" s="74"/>
      <c r="L1166" s="74"/>
      <c r="M1166" s="74"/>
      <c r="N1166" s="74"/>
      <c r="O1166" s="74"/>
      <c r="P1166" s="70">
        <f t="shared" si="537"/>
        <v>0</v>
      </c>
      <c r="Q1166" s="70" t="e">
        <f t="shared" si="538"/>
        <v>#DIV/0!</v>
      </c>
      <c r="R1166" s="71" t="e">
        <f>#REF!-F1166</f>
        <v>#REF!</v>
      </c>
      <c r="S1166" s="71" t="e">
        <f>#REF!/F1166*100</f>
        <v>#REF!</v>
      </c>
      <c r="T1166" s="70" t="e">
        <f>L1166-#REF!</f>
        <v>#REF!</v>
      </c>
      <c r="U1166" s="70" t="e">
        <f>+L1166/#REF!*100</f>
        <v>#REF!</v>
      </c>
      <c r="V1166" s="70">
        <f t="shared" si="543"/>
        <v>0</v>
      </c>
      <c r="W1166" s="70" t="e">
        <f t="shared" si="544"/>
        <v>#DIV/0!</v>
      </c>
      <c r="X1166" s="113"/>
    </row>
    <row r="1167" spans="1:24" ht="12.75" hidden="1" customHeight="1" outlineLevel="1">
      <c r="A1167" s="60"/>
      <c r="B1167" s="81" t="s">
        <v>96</v>
      </c>
      <c r="C1167" s="73">
        <v>22311100</v>
      </c>
      <c r="D1167" s="74"/>
      <c r="E1167" s="74"/>
      <c r="F1167" s="74"/>
      <c r="G1167" s="74"/>
      <c r="H1167" s="74"/>
      <c r="I1167" s="74"/>
      <c r="J1167" s="74"/>
      <c r="K1167" s="74"/>
      <c r="L1167" s="74"/>
      <c r="M1167" s="74"/>
      <c r="N1167" s="74"/>
      <c r="O1167" s="74"/>
      <c r="P1167" s="70">
        <f t="shared" si="537"/>
        <v>0</v>
      </c>
      <c r="Q1167" s="70" t="e">
        <f t="shared" si="538"/>
        <v>#DIV/0!</v>
      </c>
      <c r="R1167" s="71" t="e">
        <f>#REF!-F1167</f>
        <v>#REF!</v>
      </c>
      <c r="S1167" s="71" t="e">
        <f>#REF!/F1167*100</f>
        <v>#REF!</v>
      </c>
      <c r="T1167" s="70" t="e">
        <f>L1167-#REF!</f>
        <v>#REF!</v>
      </c>
      <c r="U1167" s="70" t="e">
        <f>+L1167/#REF!*100</f>
        <v>#REF!</v>
      </c>
      <c r="V1167" s="70">
        <f t="shared" si="543"/>
        <v>0</v>
      </c>
      <c r="W1167" s="70" t="e">
        <f t="shared" si="544"/>
        <v>#DIV/0!</v>
      </c>
      <c r="X1167" s="113"/>
    </row>
    <row r="1168" spans="1:24" ht="12.75" hidden="1" customHeight="1" outlineLevel="1">
      <c r="A1168" s="60"/>
      <c r="B1168" s="81" t="s">
        <v>97</v>
      </c>
      <c r="C1168" s="73">
        <v>22311200</v>
      </c>
      <c r="D1168" s="74"/>
      <c r="E1168" s="74"/>
      <c r="F1168" s="74"/>
      <c r="G1168" s="74"/>
      <c r="H1168" s="74"/>
      <c r="I1168" s="74"/>
      <c r="J1168" s="74"/>
      <c r="K1168" s="74"/>
      <c r="L1168" s="74"/>
      <c r="M1168" s="74"/>
      <c r="N1168" s="74"/>
      <c r="O1168" s="74"/>
      <c r="P1168" s="70">
        <f t="shared" si="537"/>
        <v>0</v>
      </c>
      <c r="Q1168" s="70" t="e">
        <f t="shared" si="538"/>
        <v>#DIV/0!</v>
      </c>
      <c r="R1168" s="71" t="e">
        <f>#REF!-F1168</f>
        <v>#REF!</v>
      </c>
      <c r="S1168" s="71" t="e">
        <f>#REF!/F1168*100</f>
        <v>#REF!</v>
      </c>
      <c r="T1168" s="70" t="e">
        <f>L1168-#REF!</f>
        <v>#REF!</v>
      </c>
      <c r="U1168" s="70" t="e">
        <f>+L1168/#REF!*100</f>
        <v>#REF!</v>
      </c>
      <c r="V1168" s="70">
        <f t="shared" si="543"/>
        <v>0</v>
      </c>
      <c r="W1168" s="70" t="e">
        <f t="shared" si="544"/>
        <v>#DIV/0!</v>
      </c>
      <c r="X1168" s="113"/>
    </row>
    <row r="1169" spans="1:24" ht="25.5" hidden="1" customHeight="1" outlineLevel="1">
      <c r="A1169" s="60"/>
      <c r="B1169" s="81" t="s">
        <v>98</v>
      </c>
      <c r="C1169" s="73">
        <v>22311300</v>
      </c>
      <c r="D1169" s="74"/>
      <c r="E1169" s="74"/>
      <c r="F1169" s="74"/>
      <c r="G1169" s="74"/>
      <c r="H1169" s="74"/>
      <c r="I1169" s="74"/>
      <c r="J1169" s="74"/>
      <c r="K1169" s="74"/>
      <c r="L1169" s="74"/>
      <c r="M1169" s="74"/>
      <c r="N1169" s="74"/>
      <c r="O1169" s="74"/>
      <c r="P1169" s="70">
        <f t="shared" si="537"/>
        <v>0</v>
      </c>
      <c r="Q1169" s="70" t="e">
        <f t="shared" si="538"/>
        <v>#DIV/0!</v>
      </c>
      <c r="R1169" s="71" t="e">
        <f>#REF!-F1169</f>
        <v>#REF!</v>
      </c>
      <c r="S1169" s="71" t="e">
        <f>#REF!/F1169*100</f>
        <v>#REF!</v>
      </c>
      <c r="T1169" s="70" t="e">
        <f>L1169-#REF!</f>
        <v>#REF!</v>
      </c>
      <c r="U1169" s="70" t="e">
        <f>+L1169/#REF!*100</f>
        <v>#REF!</v>
      </c>
      <c r="V1169" s="70">
        <f t="shared" si="543"/>
        <v>0</v>
      </c>
      <c r="W1169" s="70" t="e">
        <f t="shared" si="544"/>
        <v>#DIV/0!</v>
      </c>
      <c r="X1169" s="113"/>
    </row>
    <row r="1170" spans="1:24" ht="12.75" hidden="1" customHeight="1" outlineLevel="1">
      <c r="A1170" s="60"/>
      <c r="B1170" s="81" t="s">
        <v>99</v>
      </c>
      <c r="C1170" s="73">
        <v>22311400</v>
      </c>
      <c r="D1170" s="74"/>
      <c r="E1170" s="74"/>
      <c r="F1170" s="74"/>
      <c r="G1170" s="74"/>
      <c r="H1170" s="74"/>
      <c r="I1170" s="74"/>
      <c r="J1170" s="74"/>
      <c r="K1170" s="74"/>
      <c r="L1170" s="74"/>
      <c r="M1170" s="74"/>
      <c r="N1170" s="74"/>
      <c r="O1170" s="74"/>
      <c r="P1170" s="70">
        <f t="shared" si="537"/>
        <v>0</v>
      </c>
      <c r="Q1170" s="70" t="e">
        <f t="shared" si="538"/>
        <v>#DIV/0!</v>
      </c>
      <c r="R1170" s="71" t="e">
        <f>#REF!-F1170</f>
        <v>#REF!</v>
      </c>
      <c r="S1170" s="71" t="e">
        <f>#REF!/F1170*100</f>
        <v>#REF!</v>
      </c>
      <c r="T1170" s="70" t="e">
        <f>L1170-#REF!</f>
        <v>#REF!</v>
      </c>
      <c r="U1170" s="70" t="e">
        <f>+L1170/#REF!*100</f>
        <v>#REF!</v>
      </c>
      <c r="V1170" s="70">
        <f t="shared" si="543"/>
        <v>0</v>
      </c>
      <c r="W1170" s="70" t="e">
        <f t="shared" si="544"/>
        <v>#DIV/0!</v>
      </c>
      <c r="X1170" s="113"/>
    </row>
    <row r="1171" spans="1:24" ht="12.75" hidden="1" customHeight="1" outlineLevel="1">
      <c r="A1171" s="60"/>
      <c r="B1171" s="81" t="s">
        <v>100</v>
      </c>
      <c r="C1171" s="73">
        <v>2235</v>
      </c>
      <c r="D1171" s="74"/>
      <c r="E1171" s="74"/>
      <c r="F1171" s="74"/>
      <c r="G1171" s="74"/>
      <c r="H1171" s="74"/>
      <c r="I1171" s="74"/>
      <c r="J1171" s="74"/>
      <c r="K1171" s="74"/>
      <c r="L1171" s="74"/>
      <c r="M1171" s="74"/>
      <c r="N1171" s="74"/>
      <c r="O1171" s="74"/>
      <c r="P1171" s="70">
        <f t="shared" si="537"/>
        <v>0</v>
      </c>
      <c r="Q1171" s="70" t="e">
        <f t="shared" si="538"/>
        <v>#DIV/0!</v>
      </c>
      <c r="R1171" s="71" t="e">
        <f>#REF!-F1171</f>
        <v>#REF!</v>
      </c>
      <c r="S1171" s="71" t="e">
        <f>#REF!/F1171*100</f>
        <v>#REF!</v>
      </c>
      <c r="T1171" s="70" t="e">
        <f>L1171-#REF!</f>
        <v>#REF!</v>
      </c>
      <c r="U1171" s="70" t="e">
        <f>+L1171/#REF!*100</f>
        <v>#REF!</v>
      </c>
      <c r="V1171" s="70">
        <f t="shared" si="543"/>
        <v>0</v>
      </c>
      <c r="W1171" s="70" t="e">
        <f t="shared" si="544"/>
        <v>#DIV/0!</v>
      </c>
      <c r="X1171" s="113"/>
    </row>
    <row r="1172" spans="1:24" ht="12.75" hidden="1" customHeight="1" outlineLevel="1">
      <c r="A1172" s="60"/>
      <c r="B1172" s="72" t="s">
        <v>101</v>
      </c>
      <c r="C1172" s="73">
        <v>2511</v>
      </c>
      <c r="D1172" s="74"/>
      <c r="E1172" s="74"/>
      <c r="F1172" s="74"/>
      <c r="G1172" s="74"/>
      <c r="H1172" s="74"/>
      <c r="I1172" s="74"/>
      <c r="J1172" s="74"/>
      <c r="K1172" s="74"/>
      <c r="L1172" s="74"/>
      <c r="M1172" s="74"/>
      <c r="N1172" s="74"/>
      <c r="O1172" s="74"/>
      <c r="P1172" s="70">
        <f t="shared" si="537"/>
        <v>0</v>
      </c>
      <c r="Q1172" s="70" t="e">
        <f t="shared" si="538"/>
        <v>#DIV/0!</v>
      </c>
      <c r="R1172" s="71" t="e">
        <f>#REF!-F1172</f>
        <v>#REF!</v>
      </c>
      <c r="S1172" s="71" t="e">
        <f>#REF!/F1172*100</f>
        <v>#REF!</v>
      </c>
      <c r="T1172" s="70" t="e">
        <f>L1172-#REF!</f>
        <v>#REF!</v>
      </c>
      <c r="U1172" s="70" t="e">
        <f>+L1172/#REF!*100</f>
        <v>#REF!</v>
      </c>
      <c r="V1172" s="70">
        <f t="shared" si="543"/>
        <v>0</v>
      </c>
      <c r="W1172" s="70" t="e">
        <f t="shared" si="544"/>
        <v>#DIV/0!</v>
      </c>
      <c r="X1172" s="113"/>
    </row>
    <row r="1173" spans="1:24" ht="12.75" hidden="1" customHeight="1" outlineLevel="1">
      <c r="A1173" s="60"/>
      <c r="B1173" s="72" t="s">
        <v>102</v>
      </c>
      <c r="C1173" s="73">
        <v>2512</v>
      </c>
      <c r="D1173" s="74"/>
      <c r="E1173" s="74"/>
      <c r="F1173" s="74"/>
      <c r="G1173" s="74"/>
      <c r="H1173" s="74"/>
      <c r="I1173" s="74"/>
      <c r="J1173" s="74"/>
      <c r="K1173" s="74"/>
      <c r="L1173" s="74"/>
      <c r="M1173" s="74"/>
      <c r="N1173" s="74"/>
      <c r="O1173" s="74"/>
      <c r="P1173" s="70">
        <f t="shared" si="537"/>
        <v>0</v>
      </c>
      <c r="Q1173" s="70" t="e">
        <f t="shared" si="538"/>
        <v>#DIV/0!</v>
      </c>
      <c r="R1173" s="71" t="e">
        <f>#REF!-F1173</f>
        <v>#REF!</v>
      </c>
      <c r="S1173" s="71" t="e">
        <f>#REF!/F1173*100</f>
        <v>#REF!</v>
      </c>
      <c r="T1173" s="70" t="e">
        <f>L1173-#REF!</f>
        <v>#REF!</v>
      </c>
      <c r="U1173" s="70" t="e">
        <f>+L1173/#REF!*100</f>
        <v>#REF!</v>
      </c>
      <c r="V1173" s="70">
        <f t="shared" si="543"/>
        <v>0</v>
      </c>
      <c r="W1173" s="70" t="e">
        <f t="shared" si="544"/>
        <v>#DIV/0!</v>
      </c>
      <c r="X1173" s="113"/>
    </row>
    <row r="1174" spans="1:24" ht="12.75" hidden="1" customHeight="1" outlineLevel="1">
      <c r="A1174" s="60"/>
      <c r="B1174" s="72" t="s">
        <v>129</v>
      </c>
      <c r="C1174" s="73">
        <v>2521</v>
      </c>
      <c r="D1174" s="74"/>
      <c r="E1174" s="74"/>
      <c r="F1174" s="74"/>
      <c r="G1174" s="74"/>
      <c r="H1174" s="74"/>
      <c r="I1174" s="74"/>
      <c r="J1174" s="74"/>
      <c r="K1174" s="74"/>
      <c r="L1174" s="74"/>
      <c r="M1174" s="74"/>
      <c r="N1174" s="74"/>
      <c r="O1174" s="74"/>
      <c r="P1174" s="70">
        <f t="shared" si="537"/>
        <v>0</v>
      </c>
      <c r="Q1174" s="70" t="e">
        <f t="shared" si="538"/>
        <v>#DIV/0!</v>
      </c>
      <c r="R1174" s="71" t="e">
        <f>#REF!-F1174</f>
        <v>#REF!</v>
      </c>
      <c r="S1174" s="71" t="e">
        <f>#REF!/F1174*100</f>
        <v>#REF!</v>
      </c>
      <c r="T1174" s="70" t="e">
        <f>L1174-#REF!</f>
        <v>#REF!</v>
      </c>
      <c r="U1174" s="70" t="e">
        <f>+L1174/#REF!*100</f>
        <v>#REF!</v>
      </c>
      <c r="V1174" s="70">
        <f t="shared" si="543"/>
        <v>0</v>
      </c>
      <c r="W1174" s="70" t="e">
        <f t="shared" si="544"/>
        <v>#DIV/0!</v>
      </c>
      <c r="X1174" s="113"/>
    </row>
    <row r="1175" spans="1:24" ht="25.5" hidden="1" customHeight="1" outlineLevel="1">
      <c r="A1175" s="60"/>
      <c r="B1175" s="85" t="s">
        <v>104</v>
      </c>
      <c r="C1175" s="73">
        <v>2721</v>
      </c>
      <c r="D1175" s="74"/>
      <c r="E1175" s="74"/>
      <c r="F1175" s="74"/>
      <c r="G1175" s="74"/>
      <c r="H1175" s="74"/>
      <c r="I1175" s="74"/>
      <c r="J1175" s="74"/>
      <c r="K1175" s="74"/>
      <c r="L1175" s="74"/>
      <c r="M1175" s="74"/>
      <c r="N1175" s="74"/>
      <c r="O1175" s="74"/>
      <c r="P1175" s="70">
        <f t="shared" si="537"/>
        <v>0</v>
      </c>
      <c r="Q1175" s="70" t="e">
        <f t="shared" si="538"/>
        <v>#DIV/0!</v>
      </c>
      <c r="R1175" s="71" t="e">
        <f>#REF!-F1175</f>
        <v>#REF!</v>
      </c>
      <c r="S1175" s="71" t="e">
        <f>#REF!/F1175*100</f>
        <v>#REF!</v>
      </c>
      <c r="T1175" s="70" t="e">
        <f>L1175-#REF!</f>
        <v>#REF!</v>
      </c>
      <c r="U1175" s="70" t="e">
        <f>+L1175/#REF!*100</f>
        <v>#REF!</v>
      </c>
      <c r="V1175" s="70">
        <f t="shared" si="543"/>
        <v>0</v>
      </c>
      <c r="W1175" s="70" t="e">
        <f t="shared" si="544"/>
        <v>#DIV/0!</v>
      </c>
      <c r="X1175" s="113"/>
    </row>
    <row r="1176" spans="1:24" outlineLevel="1">
      <c r="A1176" s="60"/>
      <c r="B1176" s="88" t="s">
        <v>109</v>
      </c>
      <c r="C1176" s="73"/>
      <c r="D1176" s="67">
        <f>SUM(D1177:D1179)</f>
        <v>242</v>
      </c>
      <c r="E1176" s="67">
        <f>SUM(E1177:E1179)</f>
        <v>0</v>
      </c>
      <c r="F1176" s="67">
        <f>F1177+F1178+F1179</f>
        <v>1021.5</v>
      </c>
      <c r="G1176" s="67">
        <f>SUM(G1177:G1179)</f>
        <v>0</v>
      </c>
      <c r="H1176" s="67">
        <f>H1177+H1178+H1179</f>
        <v>1021.5</v>
      </c>
      <c r="I1176" s="67">
        <f>SUM(I1177:I1179)</f>
        <v>0</v>
      </c>
      <c r="J1176" s="67">
        <f>J1177+J1178+J1179</f>
        <v>1021.5</v>
      </c>
      <c r="K1176" s="67">
        <f>SUM(K1177:K1179)</f>
        <v>0</v>
      </c>
      <c r="L1176" s="67">
        <f>L1177+L1178+L1179</f>
        <v>1000</v>
      </c>
      <c r="M1176" s="67">
        <f>SUM(M1177:M1179)</f>
        <v>0</v>
      </c>
      <c r="N1176" s="67">
        <f>N1177+N1178+N1179</f>
        <v>1000</v>
      </c>
      <c r="O1176" s="67">
        <f>SUM(O1177:O1179)</f>
        <v>0</v>
      </c>
      <c r="P1176" s="70">
        <f t="shared" si="537"/>
        <v>779.5</v>
      </c>
      <c r="Q1176" s="70">
        <f t="shared" si="538"/>
        <v>422.10743801652893</v>
      </c>
      <c r="R1176" s="71" t="e">
        <f>#REF!-F1176</f>
        <v>#REF!</v>
      </c>
      <c r="S1176" s="71" t="e">
        <f>#REF!/F1176*100</f>
        <v>#REF!</v>
      </c>
      <c r="T1176" s="70" t="e">
        <f>L1176-#REF!</f>
        <v>#REF!</v>
      </c>
      <c r="U1176" s="70" t="e">
        <f>+L1176/#REF!*100</f>
        <v>#REF!</v>
      </c>
      <c r="V1176" s="70">
        <f t="shared" si="543"/>
        <v>0</v>
      </c>
      <c r="W1176" s="70">
        <f t="shared" si="544"/>
        <v>100</v>
      </c>
      <c r="X1176" s="113"/>
    </row>
    <row r="1177" spans="1:24" outlineLevel="1">
      <c r="A1177" s="60"/>
      <c r="B1177" s="72" t="s">
        <v>110</v>
      </c>
      <c r="C1177" s="73">
        <v>3111</v>
      </c>
      <c r="D1177" s="74"/>
      <c r="E1177" s="74"/>
      <c r="F1177" s="74"/>
      <c r="G1177" s="74"/>
      <c r="H1177" s="74"/>
      <c r="I1177" s="74"/>
      <c r="J1177" s="74"/>
      <c r="K1177" s="74"/>
      <c r="L1177" s="74"/>
      <c r="M1177" s="74"/>
      <c r="N1177" s="74"/>
      <c r="O1177" s="74"/>
      <c r="P1177" s="70">
        <f t="shared" si="537"/>
        <v>0</v>
      </c>
      <c r="Q1177" s="70" t="e">
        <f t="shared" si="538"/>
        <v>#DIV/0!</v>
      </c>
      <c r="R1177" s="71" t="e">
        <f>#REF!-F1177</f>
        <v>#REF!</v>
      </c>
      <c r="S1177" s="71" t="e">
        <f>#REF!/F1177*100</f>
        <v>#REF!</v>
      </c>
      <c r="T1177" s="70" t="e">
        <f>L1177-#REF!</f>
        <v>#REF!</v>
      </c>
      <c r="U1177" s="70" t="e">
        <f>+L1177/#REF!*100</f>
        <v>#REF!</v>
      </c>
      <c r="V1177" s="70">
        <f t="shared" si="543"/>
        <v>0</v>
      </c>
      <c r="W1177" s="70" t="e">
        <f t="shared" si="544"/>
        <v>#DIV/0!</v>
      </c>
      <c r="X1177" s="113"/>
    </row>
    <row r="1178" spans="1:24" outlineLevel="1">
      <c r="A1178" s="60"/>
      <c r="B1178" s="72" t="s">
        <v>111</v>
      </c>
      <c r="C1178" s="73">
        <v>3112</v>
      </c>
      <c r="D1178" s="82">
        <v>242</v>
      </c>
      <c r="E1178" s="74"/>
      <c r="F1178" s="74">
        <v>1021.5</v>
      </c>
      <c r="G1178" s="74"/>
      <c r="H1178" s="74">
        <v>1021.5</v>
      </c>
      <c r="I1178" s="74"/>
      <c r="J1178" s="74">
        <v>1021.5</v>
      </c>
      <c r="K1178" s="74"/>
      <c r="L1178" s="74">
        <v>1000</v>
      </c>
      <c r="M1178" s="74"/>
      <c r="N1178" s="74">
        <v>1000</v>
      </c>
      <c r="O1178" s="74"/>
      <c r="P1178" s="70">
        <f t="shared" si="537"/>
        <v>779.5</v>
      </c>
      <c r="Q1178" s="70">
        <f t="shared" si="538"/>
        <v>422.10743801652893</v>
      </c>
      <c r="R1178" s="71" t="e">
        <f>#REF!-F1178</f>
        <v>#REF!</v>
      </c>
      <c r="S1178" s="71" t="e">
        <f>#REF!/F1178*100</f>
        <v>#REF!</v>
      </c>
      <c r="T1178" s="70" t="e">
        <f>L1178-#REF!</f>
        <v>#REF!</v>
      </c>
      <c r="U1178" s="70" t="e">
        <f>+L1178/#REF!*100</f>
        <v>#REF!</v>
      </c>
      <c r="V1178" s="70">
        <f t="shared" si="543"/>
        <v>0</v>
      </c>
      <c r="W1178" s="70">
        <f t="shared" si="544"/>
        <v>100</v>
      </c>
      <c r="X1178" s="113"/>
    </row>
    <row r="1179" spans="1:24" outlineLevel="1">
      <c r="A1179" s="60"/>
      <c r="B1179" s="72" t="s">
        <v>112</v>
      </c>
      <c r="C1179" s="73">
        <v>3113</v>
      </c>
      <c r="D1179" s="74"/>
      <c r="E1179" s="74"/>
      <c r="F1179" s="74"/>
      <c r="G1179" s="74"/>
      <c r="H1179" s="74"/>
      <c r="I1179" s="74"/>
      <c r="J1179" s="74"/>
      <c r="K1179" s="74"/>
      <c r="L1179" s="74"/>
      <c r="M1179" s="74"/>
      <c r="N1179" s="74"/>
      <c r="O1179" s="74"/>
      <c r="P1179" s="70">
        <f t="shared" si="537"/>
        <v>0</v>
      </c>
      <c r="Q1179" s="70" t="e">
        <f t="shared" si="538"/>
        <v>#DIV/0!</v>
      </c>
      <c r="R1179" s="71" t="e">
        <f>#REF!-F1179</f>
        <v>#REF!</v>
      </c>
      <c r="S1179" s="71" t="e">
        <f>#REF!/F1179*100</f>
        <v>#REF!</v>
      </c>
      <c r="T1179" s="70" t="e">
        <f>L1179-#REF!</f>
        <v>#REF!</v>
      </c>
      <c r="U1179" s="70" t="e">
        <f>+L1179/#REF!*100</f>
        <v>#REF!</v>
      </c>
      <c r="V1179" s="70">
        <f t="shared" si="543"/>
        <v>0</v>
      </c>
      <c r="W1179" s="70" t="e">
        <f t="shared" si="544"/>
        <v>#DIV/0!</v>
      </c>
      <c r="X1179" s="113"/>
    </row>
    <row r="1180" spans="1:24" outlineLevel="1">
      <c r="A1180" s="60"/>
      <c r="B1180" s="107"/>
      <c r="C1180" s="97"/>
      <c r="D1180" s="74"/>
      <c r="E1180" s="74"/>
      <c r="F1180" s="74"/>
      <c r="G1180" s="74"/>
      <c r="H1180" s="74"/>
      <c r="I1180" s="74"/>
      <c r="J1180" s="74"/>
      <c r="K1180" s="74"/>
      <c r="L1180" s="74"/>
      <c r="M1180" s="74"/>
      <c r="N1180" s="74"/>
      <c r="O1180" s="74"/>
      <c r="P1180" s="70">
        <f t="shared" si="537"/>
        <v>0</v>
      </c>
      <c r="Q1180" s="70" t="e">
        <f t="shared" si="538"/>
        <v>#DIV/0!</v>
      </c>
      <c r="R1180" s="71" t="e">
        <f>#REF!-F1180</f>
        <v>#REF!</v>
      </c>
      <c r="S1180" s="71" t="e">
        <f>#REF!/F1180*100</f>
        <v>#REF!</v>
      </c>
      <c r="T1180" s="70" t="e">
        <f>L1180-#REF!</f>
        <v>#REF!</v>
      </c>
      <c r="U1180" s="70" t="e">
        <f>+L1180/#REF!*100</f>
        <v>#REF!</v>
      </c>
      <c r="V1180" s="70">
        <f t="shared" si="543"/>
        <v>0</v>
      </c>
      <c r="W1180" s="70" t="e">
        <f t="shared" si="544"/>
        <v>#DIV/0!</v>
      </c>
      <c r="X1180" s="113"/>
    </row>
    <row r="1181" spans="1:24" ht="25.5" outlineLevel="1">
      <c r="A1181" s="60">
        <v>24</v>
      </c>
      <c r="B1181" s="107" t="s">
        <v>174</v>
      </c>
      <c r="C1181" s="97" t="s">
        <v>175</v>
      </c>
      <c r="D1181" s="94"/>
      <c r="E1181" s="94"/>
      <c r="F1181" s="94"/>
      <c r="G1181" s="94"/>
      <c r="H1181" s="94"/>
      <c r="I1181" s="94"/>
      <c r="J1181" s="94"/>
      <c r="K1181" s="94"/>
      <c r="L1181" s="94"/>
      <c r="M1181" s="94"/>
      <c r="N1181" s="94"/>
      <c r="O1181" s="94"/>
      <c r="P1181" s="70">
        <f t="shared" si="537"/>
        <v>0</v>
      </c>
      <c r="Q1181" s="70" t="e">
        <f t="shared" si="538"/>
        <v>#DIV/0!</v>
      </c>
      <c r="R1181" s="71" t="e">
        <f>#REF!-F1181</f>
        <v>#REF!</v>
      </c>
      <c r="S1181" s="71" t="e">
        <f>#REF!/F1181*100</f>
        <v>#REF!</v>
      </c>
      <c r="T1181" s="70" t="e">
        <f>L1181-#REF!</f>
        <v>#REF!</v>
      </c>
      <c r="U1181" s="70" t="e">
        <f>+L1181/#REF!*100</f>
        <v>#REF!</v>
      </c>
      <c r="V1181" s="70">
        <f t="shared" si="543"/>
        <v>0</v>
      </c>
      <c r="W1181" s="70" t="e">
        <f t="shared" si="544"/>
        <v>#DIV/0!</v>
      </c>
      <c r="X1181" s="113"/>
    </row>
    <row r="1182" spans="1:24" outlineLevel="1">
      <c r="A1182" s="60"/>
      <c r="B1182" s="107" t="s">
        <v>117</v>
      </c>
      <c r="C1182" s="97"/>
      <c r="D1182" s="67">
        <f>D1183+D1184+D1185+D1195+D1189+D1197+D1201+D1213</f>
        <v>19562.439000000002</v>
      </c>
      <c r="E1182" s="67">
        <f>SUM(E1183:E1189,E1194:E1211)</f>
        <v>0</v>
      </c>
      <c r="F1182" s="67">
        <f>SUM(F1183:F1189,F1194:F1211)-F1201</f>
        <v>22084.3</v>
      </c>
      <c r="G1182" s="67">
        <f>SUM(G1183:G1189,G1194:G1211)</f>
        <v>0</v>
      </c>
      <c r="H1182" s="67">
        <f>SUM(H1183:H1189,H1194:H1211)-H1201</f>
        <v>22384.3</v>
      </c>
      <c r="I1182" s="67">
        <f>SUM(I1183:I1189,I1194:I1211)</f>
        <v>0</v>
      </c>
      <c r="J1182" s="67">
        <f>SUM(J1183:J1189,J1194:J1211)-J1201</f>
        <v>25241.800000000003</v>
      </c>
      <c r="K1182" s="67">
        <f>SUM(K1183:K1189,K1194:K1211)</f>
        <v>0</v>
      </c>
      <c r="L1182" s="67">
        <f>SUM(L1183:L1189,L1194:L1211)-L1201</f>
        <v>23290.400000000001</v>
      </c>
      <c r="M1182" s="67">
        <f>SUM(M1183:M1189,M1194:M1211)</f>
        <v>0</v>
      </c>
      <c r="N1182" s="67">
        <f>SUM(N1183:N1189,N1194:N1211)-N1201</f>
        <v>35160.400000000001</v>
      </c>
      <c r="O1182" s="67">
        <f>SUM(O1183:O1189,O1194:O1211)</f>
        <v>0</v>
      </c>
      <c r="P1182" s="70">
        <f t="shared" si="537"/>
        <v>2521.8609999999971</v>
      </c>
      <c r="Q1182" s="70">
        <f t="shared" si="538"/>
        <v>112.89134243434573</v>
      </c>
      <c r="R1182" s="71" t="e">
        <f>#REF!-F1182</f>
        <v>#REF!</v>
      </c>
      <c r="S1182" s="71" t="e">
        <f>#REF!/F1182*100</f>
        <v>#REF!</v>
      </c>
      <c r="T1182" s="70" t="e">
        <f>L1182-#REF!</f>
        <v>#REF!</v>
      </c>
      <c r="U1182" s="70" t="e">
        <f>+L1182/#REF!*100</f>
        <v>#REF!</v>
      </c>
      <c r="V1182" s="70">
        <f t="shared" si="543"/>
        <v>11870</v>
      </c>
      <c r="W1182" s="70">
        <f t="shared" si="544"/>
        <v>150.9652045477965</v>
      </c>
      <c r="X1182" s="113"/>
    </row>
    <row r="1183" spans="1:24" outlineLevel="1">
      <c r="A1183" s="60"/>
      <c r="B1183" s="72" t="s">
        <v>77</v>
      </c>
      <c r="C1183" s="73">
        <v>2111</v>
      </c>
      <c r="D1183" s="99">
        <v>1781.4649999999999</v>
      </c>
      <c r="E1183" s="74"/>
      <c r="F1183" s="74">
        <v>1799.4</v>
      </c>
      <c r="G1183" s="74"/>
      <c r="H1183" s="74">
        <v>1799.4</v>
      </c>
      <c r="I1183" s="74"/>
      <c r="J1183" s="74">
        <f>1799.4*1.5</f>
        <v>2699.1000000000004</v>
      </c>
      <c r="K1183" s="74"/>
      <c r="L1183" s="74">
        <f>1799.4*1.5</f>
        <v>2699.1000000000004</v>
      </c>
      <c r="M1183" s="74"/>
      <c r="N1183" s="74">
        <f>1799.4*1.5</f>
        <v>2699.1000000000004</v>
      </c>
      <c r="O1183" s="74"/>
      <c r="P1183" s="70">
        <f t="shared" si="537"/>
        <v>17.935000000000173</v>
      </c>
      <c r="Q1183" s="70">
        <f t="shared" si="538"/>
        <v>101.00675567580615</v>
      </c>
      <c r="R1183" s="71" t="e">
        <f>#REF!-F1183</f>
        <v>#REF!</v>
      </c>
      <c r="S1183" s="71" t="e">
        <f>#REF!/F1183*100</f>
        <v>#REF!</v>
      </c>
      <c r="T1183" s="70" t="e">
        <f>L1183-#REF!</f>
        <v>#REF!</v>
      </c>
      <c r="U1183" s="70" t="e">
        <f>+L1183/#REF!*100</f>
        <v>#REF!</v>
      </c>
      <c r="V1183" s="70">
        <f t="shared" si="543"/>
        <v>0</v>
      </c>
      <c r="W1183" s="70">
        <f t="shared" si="544"/>
        <v>100</v>
      </c>
      <c r="X1183" s="113"/>
    </row>
    <row r="1184" spans="1:24" outlineLevel="1">
      <c r="A1184" s="60"/>
      <c r="B1184" s="72" t="s">
        <v>118</v>
      </c>
      <c r="C1184" s="73">
        <v>2121</v>
      </c>
      <c r="D1184" s="99">
        <v>232.4</v>
      </c>
      <c r="E1184" s="74"/>
      <c r="F1184" s="74">
        <v>235.2</v>
      </c>
      <c r="G1184" s="74"/>
      <c r="H1184" s="74">
        <v>235.2</v>
      </c>
      <c r="I1184" s="74"/>
      <c r="J1184" s="74">
        <f>235.2*1.5</f>
        <v>352.79999999999995</v>
      </c>
      <c r="K1184" s="74"/>
      <c r="L1184" s="74">
        <f>235.2*1.5</f>
        <v>352.79999999999995</v>
      </c>
      <c r="M1184" s="74"/>
      <c r="N1184" s="74">
        <f>235.2*1.5</f>
        <v>352.79999999999995</v>
      </c>
      <c r="O1184" s="74"/>
      <c r="P1184" s="70">
        <f t="shared" si="537"/>
        <v>2.7999999999999829</v>
      </c>
      <c r="Q1184" s="70">
        <f t="shared" si="538"/>
        <v>101.20481927710843</v>
      </c>
      <c r="R1184" s="71" t="e">
        <f>#REF!-F1184</f>
        <v>#REF!</v>
      </c>
      <c r="S1184" s="71" t="e">
        <f>#REF!/F1184*100</f>
        <v>#REF!</v>
      </c>
      <c r="T1184" s="70" t="e">
        <f>L1184-#REF!</f>
        <v>#REF!</v>
      </c>
      <c r="U1184" s="70" t="e">
        <f>+L1184/#REF!*100</f>
        <v>#REF!</v>
      </c>
      <c r="V1184" s="70">
        <f t="shared" si="543"/>
        <v>0</v>
      </c>
      <c r="W1184" s="70">
        <f t="shared" si="544"/>
        <v>100</v>
      </c>
      <c r="X1184" s="113"/>
    </row>
    <row r="1185" spans="1:24" outlineLevel="1">
      <c r="A1185" s="60"/>
      <c r="B1185" s="101" t="s">
        <v>79</v>
      </c>
      <c r="C1185" s="73">
        <v>2211</v>
      </c>
      <c r="D1185" s="99">
        <v>6458.5</v>
      </c>
      <c r="E1185" s="74"/>
      <c r="F1185" s="74">
        <v>7010.8</v>
      </c>
      <c r="G1185" s="74"/>
      <c r="H1185" s="74">
        <v>7160.8</v>
      </c>
      <c r="I1185" s="74"/>
      <c r="J1185" s="74">
        <v>8150</v>
      </c>
      <c r="K1185" s="74"/>
      <c r="L1185" s="74">
        <v>9200</v>
      </c>
      <c r="M1185" s="74"/>
      <c r="N1185" s="74">
        <v>9250</v>
      </c>
      <c r="O1185" s="74"/>
      <c r="P1185" s="70">
        <f t="shared" si="537"/>
        <v>552.30000000000018</v>
      </c>
      <c r="Q1185" s="70">
        <f t="shared" si="538"/>
        <v>108.55152125106449</v>
      </c>
      <c r="R1185" s="71" t="e">
        <f>#REF!-F1185</f>
        <v>#REF!</v>
      </c>
      <c r="S1185" s="71" t="e">
        <f>#REF!/F1185*100</f>
        <v>#REF!</v>
      </c>
      <c r="T1185" s="70" t="e">
        <f>L1185-#REF!</f>
        <v>#REF!</v>
      </c>
      <c r="U1185" s="70" t="e">
        <f>+L1185/#REF!*100</f>
        <v>#REF!</v>
      </c>
      <c r="V1185" s="70">
        <f t="shared" si="543"/>
        <v>50</v>
      </c>
      <c r="W1185" s="70">
        <f t="shared" si="544"/>
        <v>100.54347826086956</v>
      </c>
      <c r="X1185" s="113"/>
    </row>
    <row r="1186" spans="1:24" outlineLevel="1">
      <c r="A1186" s="60"/>
      <c r="B1186" s="76" t="s">
        <v>80</v>
      </c>
      <c r="C1186" s="73">
        <v>2212</v>
      </c>
      <c r="D1186" s="99"/>
      <c r="E1186" s="74"/>
      <c r="F1186" s="74"/>
      <c r="G1186" s="74"/>
      <c r="H1186" s="74"/>
      <c r="I1186" s="74"/>
      <c r="J1186" s="74"/>
      <c r="K1186" s="74"/>
      <c r="L1186" s="74"/>
      <c r="M1186" s="74"/>
      <c r="N1186" s="74"/>
      <c r="O1186" s="74"/>
      <c r="P1186" s="70">
        <f t="shared" si="537"/>
        <v>0</v>
      </c>
      <c r="Q1186" s="70" t="e">
        <f t="shared" si="538"/>
        <v>#DIV/0!</v>
      </c>
      <c r="R1186" s="71" t="e">
        <f>#REF!-F1186</f>
        <v>#REF!</v>
      </c>
      <c r="S1186" s="71" t="e">
        <f>#REF!/F1186*100</f>
        <v>#REF!</v>
      </c>
      <c r="T1186" s="70" t="e">
        <f>L1186-#REF!</f>
        <v>#REF!</v>
      </c>
      <c r="U1186" s="70" t="e">
        <f>+L1186/#REF!*100</f>
        <v>#REF!</v>
      </c>
      <c r="V1186" s="70">
        <f t="shared" si="543"/>
        <v>0</v>
      </c>
      <c r="W1186" s="70" t="e">
        <f t="shared" si="544"/>
        <v>#DIV/0!</v>
      </c>
      <c r="X1186" s="113"/>
    </row>
    <row r="1187" spans="1:24" outlineLevel="1">
      <c r="A1187" s="60"/>
      <c r="B1187" s="72" t="s">
        <v>81</v>
      </c>
      <c r="C1187" s="73">
        <v>2213</v>
      </c>
      <c r="D1187" s="99"/>
      <c r="E1187" s="74"/>
      <c r="F1187" s="74"/>
      <c r="G1187" s="74"/>
      <c r="H1187" s="74"/>
      <c r="I1187" s="74"/>
      <c r="J1187" s="74"/>
      <c r="K1187" s="74"/>
      <c r="L1187" s="74"/>
      <c r="M1187" s="74"/>
      <c r="N1187" s="74"/>
      <c r="O1187" s="74"/>
      <c r="P1187" s="70">
        <f t="shared" si="537"/>
        <v>0</v>
      </c>
      <c r="Q1187" s="70" t="e">
        <f t="shared" si="538"/>
        <v>#DIV/0!</v>
      </c>
      <c r="R1187" s="71" t="e">
        <f>#REF!-F1187</f>
        <v>#REF!</v>
      </c>
      <c r="S1187" s="71" t="e">
        <f>#REF!/F1187*100</f>
        <v>#REF!</v>
      </c>
      <c r="T1187" s="70" t="e">
        <f>L1187-#REF!</f>
        <v>#REF!</v>
      </c>
      <c r="U1187" s="70" t="e">
        <f>+L1187/#REF!*100</f>
        <v>#REF!</v>
      </c>
      <c r="V1187" s="70">
        <f t="shared" si="543"/>
        <v>0</v>
      </c>
      <c r="W1187" s="70" t="e">
        <f t="shared" si="544"/>
        <v>#DIV/0!</v>
      </c>
      <c r="X1187" s="113"/>
    </row>
    <row r="1188" spans="1:24" outlineLevel="1">
      <c r="A1188" s="60"/>
      <c r="B1188" s="72" t="s">
        <v>82</v>
      </c>
      <c r="C1188" s="73">
        <v>2214</v>
      </c>
      <c r="D1188" s="99"/>
      <c r="E1188" s="74"/>
      <c r="F1188" s="74"/>
      <c r="G1188" s="74"/>
      <c r="H1188" s="74"/>
      <c r="I1188" s="74"/>
      <c r="J1188" s="74"/>
      <c r="K1188" s="74"/>
      <c r="L1188" s="74"/>
      <c r="M1188" s="74"/>
      <c r="N1188" s="74"/>
      <c r="O1188" s="74"/>
      <c r="P1188" s="70">
        <f t="shared" si="537"/>
        <v>0</v>
      </c>
      <c r="Q1188" s="70" t="e">
        <f t="shared" si="538"/>
        <v>#DIV/0!</v>
      </c>
      <c r="R1188" s="71" t="e">
        <f>#REF!-F1188</f>
        <v>#REF!</v>
      </c>
      <c r="S1188" s="71" t="e">
        <f>#REF!/F1188*100</f>
        <v>#REF!</v>
      </c>
      <c r="T1188" s="70" t="e">
        <f>L1188-#REF!</f>
        <v>#REF!</v>
      </c>
      <c r="U1188" s="70" t="e">
        <f>+L1188/#REF!*100</f>
        <v>#REF!</v>
      </c>
      <c r="V1188" s="70">
        <f t="shared" si="543"/>
        <v>0</v>
      </c>
      <c r="W1188" s="70" t="e">
        <f t="shared" si="544"/>
        <v>#DIV/0!</v>
      </c>
      <c r="X1188" s="113"/>
    </row>
    <row r="1189" spans="1:24" outlineLevel="1">
      <c r="A1189" s="60"/>
      <c r="B1189" s="83" t="s">
        <v>83</v>
      </c>
      <c r="C1189" s="78">
        <v>2215</v>
      </c>
      <c r="D1189" s="79">
        <f>D1193</f>
        <v>3939.6750000000002</v>
      </c>
      <c r="E1189" s="79">
        <f t="shared" ref="E1189:J1189" si="550">E1190+E1191+E1192+E1193</f>
        <v>0</v>
      </c>
      <c r="F1189" s="79">
        <f t="shared" ref="F1189" si="551">F1190+F1191+F1192+F1193</f>
        <v>5631.4</v>
      </c>
      <c r="G1189" s="79">
        <f t="shared" si="550"/>
        <v>0</v>
      </c>
      <c r="H1189" s="79">
        <f t="shared" si="550"/>
        <v>5631.4</v>
      </c>
      <c r="I1189" s="79">
        <f t="shared" si="550"/>
        <v>0</v>
      </c>
      <c r="J1189" s="79">
        <f t="shared" si="550"/>
        <v>5631.4</v>
      </c>
      <c r="K1189" s="79">
        <f t="shared" ref="K1189:M1189" si="552">K1190+K1191+K1192+K1193</f>
        <v>0</v>
      </c>
      <c r="L1189" s="79">
        <f t="shared" ref="L1189" si="553">L1190+L1191+L1192+L1193</f>
        <v>1400</v>
      </c>
      <c r="M1189" s="79">
        <f t="shared" si="552"/>
        <v>0</v>
      </c>
      <c r="N1189" s="79">
        <f t="shared" ref="N1189:O1189" si="554">N1190+N1191+N1192+N1193</f>
        <v>1400</v>
      </c>
      <c r="O1189" s="79">
        <f t="shared" si="554"/>
        <v>0</v>
      </c>
      <c r="P1189" s="70">
        <f t="shared" si="537"/>
        <v>1691.7249999999995</v>
      </c>
      <c r="Q1189" s="70">
        <f t="shared" si="538"/>
        <v>142.94072480598018</v>
      </c>
      <c r="R1189" s="71" t="e">
        <f>#REF!-F1189</f>
        <v>#REF!</v>
      </c>
      <c r="S1189" s="71" t="e">
        <f>#REF!/F1189*100</f>
        <v>#REF!</v>
      </c>
      <c r="T1189" s="70" t="e">
        <f>L1189-#REF!</f>
        <v>#REF!</v>
      </c>
      <c r="U1189" s="70" t="e">
        <f>+L1189/#REF!*100</f>
        <v>#REF!</v>
      </c>
      <c r="V1189" s="70">
        <f t="shared" si="543"/>
        <v>0</v>
      </c>
      <c r="W1189" s="70">
        <f t="shared" si="544"/>
        <v>100</v>
      </c>
      <c r="X1189" s="113"/>
    </row>
    <row r="1190" spans="1:24" outlineLevel="1">
      <c r="A1190" s="60"/>
      <c r="B1190" s="80" t="s">
        <v>119</v>
      </c>
      <c r="C1190" s="73">
        <v>22151</v>
      </c>
      <c r="D1190" s="99"/>
      <c r="E1190" s="74"/>
      <c r="F1190" s="74"/>
      <c r="G1190" s="74"/>
      <c r="H1190" s="74"/>
      <c r="I1190" s="74"/>
      <c r="J1190" s="74"/>
      <c r="K1190" s="74"/>
      <c r="L1190" s="74"/>
      <c r="M1190" s="74"/>
      <c r="N1190" s="74"/>
      <c r="O1190" s="74"/>
      <c r="P1190" s="70">
        <f t="shared" si="537"/>
        <v>0</v>
      </c>
      <c r="Q1190" s="70" t="e">
        <f t="shared" si="538"/>
        <v>#DIV/0!</v>
      </c>
      <c r="R1190" s="71" t="e">
        <f>#REF!-F1190</f>
        <v>#REF!</v>
      </c>
      <c r="S1190" s="71" t="e">
        <f>#REF!/F1190*100</f>
        <v>#REF!</v>
      </c>
      <c r="T1190" s="70" t="e">
        <f>L1190-#REF!</f>
        <v>#REF!</v>
      </c>
      <c r="U1190" s="70" t="e">
        <f>+L1190/#REF!*100</f>
        <v>#REF!</v>
      </c>
      <c r="V1190" s="70">
        <f t="shared" si="543"/>
        <v>0</v>
      </c>
      <c r="W1190" s="70" t="e">
        <f t="shared" si="544"/>
        <v>#DIV/0!</v>
      </c>
      <c r="X1190" s="113"/>
    </row>
    <row r="1191" spans="1:24" outlineLevel="1">
      <c r="A1191" s="60"/>
      <c r="B1191" s="80" t="s">
        <v>120</v>
      </c>
      <c r="C1191" s="73">
        <v>22152</v>
      </c>
      <c r="D1191" s="99"/>
      <c r="E1191" s="74"/>
      <c r="F1191" s="74"/>
      <c r="G1191" s="74"/>
      <c r="H1191" s="74"/>
      <c r="I1191" s="74"/>
      <c r="J1191" s="74"/>
      <c r="K1191" s="74"/>
      <c r="L1191" s="74">
        <v>0</v>
      </c>
      <c r="M1191" s="74"/>
      <c r="N1191" s="74">
        <v>0</v>
      </c>
      <c r="O1191" s="74"/>
      <c r="P1191" s="70">
        <f t="shared" si="537"/>
        <v>0</v>
      </c>
      <c r="Q1191" s="70" t="e">
        <f t="shared" si="538"/>
        <v>#DIV/0!</v>
      </c>
      <c r="R1191" s="71" t="e">
        <f>#REF!-F1191</f>
        <v>#REF!</v>
      </c>
      <c r="S1191" s="71" t="e">
        <f>#REF!/F1191*100</f>
        <v>#REF!</v>
      </c>
      <c r="T1191" s="70" t="e">
        <f>L1191-#REF!</f>
        <v>#REF!</v>
      </c>
      <c r="U1191" s="70" t="e">
        <f>+L1191/#REF!*100</f>
        <v>#REF!</v>
      </c>
      <c r="V1191" s="70">
        <f t="shared" si="543"/>
        <v>0</v>
      </c>
      <c r="W1191" s="70" t="e">
        <f t="shared" si="544"/>
        <v>#DIV/0!</v>
      </c>
      <c r="X1191" s="113"/>
    </row>
    <row r="1192" spans="1:24" outlineLevel="1">
      <c r="A1192" s="60"/>
      <c r="B1192" s="80" t="s">
        <v>86</v>
      </c>
      <c r="C1192" s="73">
        <v>22153</v>
      </c>
      <c r="D1192" s="99"/>
      <c r="E1192" s="74"/>
      <c r="F1192" s="74"/>
      <c r="G1192" s="74"/>
      <c r="H1192" s="74"/>
      <c r="I1192" s="74"/>
      <c r="J1192" s="74"/>
      <c r="K1192" s="74"/>
      <c r="L1192" s="74"/>
      <c r="M1192" s="74"/>
      <c r="N1192" s="74"/>
      <c r="O1192" s="74"/>
      <c r="P1192" s="70">
        <f t="shared" si="537"/>
        <v>0</v>
      </c>
      <c r="Q1192" s="70" t="e">
        <f t="shared" si="538"/>
        <v>#DIV/0!</v>
      </c>
      <c r="R1192" s="71" t="e">
        <f>#REF!-F1192</f>
        <v>#REF!</v>
      </c>
      <c r="S1192" s="71" t="e">
        <f>#REF!/F1192*100</f>
        <v>#REF!</v>
      </c>
      <c r="T1192" s="70" t="e">
        <f>L1192-#REF!</f>
        <v>#REF!</v>
      </c>
      <c r="U1192" s="70" t="e">
        <f>+L1192/#REF!*100</f>
        <v>#REF!</v>
      </c>
      <c r="V1192" s="70">
        <f t="shared" si="543"/>
        <v>0</v>
      </c>
      <c r="W1192" s="70" t="e">
        <f t="shared" si="544"/>
        <v>#DIV/0!</v>
      </c>
      <c r="X1192" s="113"/>
    </row>
    <row r="1193" spans="1:24" outlineLevel="1">
      <c r="A1193" s="60"/>
      <c r="B1193" s="80" t="s">
        <v>121</v>
      </c>
      <c r="C1193" s="73">
        <v>22154</v>
      </c>
      <c r="D1193" s="99">
        <v>3939.6750000000002</v>
      </c>
      <c r="E1193" s="74"/>
      <c r="F1193" s="74">
        <v>5631.4</v>
      </c>
      <c r="G1193" s="74"/>
      <c r="H1193" s="74">
        <v>5631.4</v>
      </c>
      <c r="I1193" s="74"/>
      <c r="J1193" s="74">
        <v>5631.4</v>
      </c>
      <c r="K1193" s="74"/>
      <c r="L1193" s="74">
        <v>1400</v>
      </c>
      <c r="M1193" s="74"/>
      <c r="N1193" s="74">
        <v>1400</v>
      </c>
      <c r="O1193" s="74"/>
      <c r="P1193" s="70">
        <f t="shared" si="537"/>
        <v>1691.7249999999995</v>
      </c>
      <c r="Q1193" s="70">
        <f t="shared" si="538"/>
        <v>142.94072480598018</v>
      </c>
      <c r="R1193" s="71" t="e">
        <f>#REF!-F1193</f>
        <v>#REF!</v>
      </c>
      <c r="S1193" s="71" t="e">
        <f>#REF!/F1193*100</f>
        <v>#REF!</v>
      </c>
      <c r="T1193" s="70" t="e">
        <f>L1193-#REF!</f>
        <v>#REF!</v>
      </c>
      <c r="U1193" s="70" t="e">
        <f>+L1193/#REF!*100</f>
        <v>#REF!</v>
      </c>
      <c r="V1193" s="70">
        <f t="shared" si="543"/>
        <v>0</v>
      </c>
      <c r="W1193" s="70">
        <f t="shared" si="544"/>
        <v>100</v>
      </c>
      <c r="X1193" s="113"/>
    </row>
    <row r="1194" spans="1:24" outlineLevel="1">
      <c r="A1194" s="60"/>
      <c r="B1194" s="76" t="s">
        <v>88</v>
      </c>
      <c r="C1194" s="73">
        <v>2217</v>
      </c>
      <c r="D1194" s="99"/>
      <c r="E1194" s="74"/>
      <c r="F1194" s="74"/>
      <c r="G1194" s="74"/>
      <c r="H1194" s="74"/>
      <c r="I1194" s="74"/>
      <c r="J1194" s="74"/>
      <c r="K1194" s="74"/>
      <c r="L1194" s="74"/>
      <c r="M1194" s="74"/>
      <c r="N1194" s="74"/>
      <c r="O1194" s="74"/>
      <c r="P1194" s="70">
        <f t="shared" si="537"/>
        <v>0</v>
      </c>
      <c r="Q1194" s="70" t="e">
        <f t="shared" si="538"/>
        <v>#DIV/0!</v>
      </c>
      <c r="R1194" s="71" t="e">
        <f>#REF!-F1194</f>
        <v>#REF!</v>
      </c>
      <c r="S1194" s="71" t="e">
        <f>#REF!/F1194*100</f>
        <v>#REF!</v>
      </c>
      <c r="T1194" s="70" t="e">
        <f>L1194-#REF!</f>
        <v>#REF!</v>
      </c>
      <c r="U1194" s="70" t="e">
        <f>+L1194/#REF!*100</f>
        <v>#REF!</v>
      </c>
      <c r="V1194" s="70">
        <f t="shared" si="543"/>
        <v>0</v>
      </c>
      <c r="W1194" s="70" t="e">
        <f t="shared" si="544"/>
        <v>#DIV/0!</v>
      </c>
      <c r="X1194" s="113"/>
    </row>
    <row r="1195" spans="1:24" outlineLevel="1">
      <c r="A1195" s="60"/>
      <c r="B1195" s="72" t="s">
        <v>89</v>
      </c>
      <c r="C1195" s="73">
        <v>2218</v>
      </c>
      <c r="D1195" s="99">
        <v>7018</v>
      </c>
      <c r="E1195" s="74"/>
      <c r="F1195" s="74">
        <v>7249</v>
      </c>
      <c r="G1195" s="74"/>
      <c r="H1195" s="74">
        <v>7399</v>
      </c>
      <c r="I1195" s="74"/>
      <c r="J1195" s="74">
        <v>8250</v>
      </c>
      <c r="K1195" s="74"/>
      <c r="L1195" s="74">
        <v>8870</v>
      </c>
      <c r="M1195" s="74"/>
      <c r="N1195" s="74">
        <v>9150</v>
      </c>
      <c r="O1195" s="74"/>
      <c r="P1195" s="70">
        <f t="shared" si="537"/>
        <v>231</v>
      </c>
      <c r="Q1195" s="70">
        <f t="shared" si="538"/>
        <v>103.29153605015674</v>
      </c>
      <c r="R1195" s="71" t="e">
        <f>#REF!-F1195</f>
        <v>#REF!</v>
      </c>
      <c r="S1195" s="71" t="e">
        <f>#REF!/F1195*100</f>
        <v>#REF!</v>
      </c>
      <c r="T1195" s="70" t="e">
        <f>L1195-#REF!</f>
        <v>#REF!</v>
      </c>
      <c r="U1195" s="70" t="e">
        <f>+L1195/#REF!*100</f>
        <v>#REF!</v>
      </c>
      <c r="V1195" s="70">
        <f t="shared" si="543"/>
        <v>280</v>
      </c>
      <c r="W1195" s="70">
        <f t="shared" si="544"/>
        <v>103.15670800450958</v>
      </c>
      <c r="X1195" s="113"/>
    </row>
    <row r="1196" spans="1:24" outlineLevel="1">
      <c r="A1196" s="60"/>
      <c r="B1196" s="72" t="s">
        <v>122</v>
      </c>
      <c r="C1196" s="73">
        <v>2221</v>
      </c>
      <c r="D1196" s="99"/>
      <c r="E1196" s="74"/>
      <c r="F1196" s="74"/>
      <c r="G1196" s="74"/>
      <c r="H1196" s="74"/>
      <c r="I1196" s="74"/>
      <c r="J1196" s="74"/>
      <c r="K1196" s="74"/>
      <c r="L1196" s="74"/>
      <c r="M1196" s="74"/>
      <c r="N1196" s="74"/>
      <c r="O1196" s="74"/>
      <c r="P1196" s="70">
        <f t="shared" si="537"/>
        <v>0</v>
      </c>
      <c r="Q1196" s="70" t="e">
        <f t="shared" si="538"/>
        <v>#DIV/0!</v>
      </c>
      <c r="R1196" s="71" t="e">
        <f>#REF!-F1196</f>
        <v>#REF!</v>
      </c>
      <c r="S1196" s="71" t="e">
        <f>#REF!/F1196*100</f>
        <v>#REF!</v>
      </c>
      <c r="T1196" s="70" t="e">
        <f>L1196-#REF!</f>
        <v>#REF!</v>
      </c>
      <c r="U1196" s="70" t="e">
        <f>+L1196/#REF!*100</f>
        <v>#REF!</v>
      </c>
      <c r="V1196" s="70">
        <f t="shared" si="543"/>
        <v>0</v>
      </c>
      <c r="W1196" s="70" t="e">
        <f t="shared" si="544"/>
        <v>#DIV/0!</v>
      </c>
      <c r="X1196" s="113"/>
    </row>
    <row r="1197" spans="1:24" ht="25.5" outlineLevel="1">
      <c r="A1197" s="60"/>
      <c r="B1197" s="81" t="s">
        <v>91</v>
      </c>
      <c r="C1197" s="73">
        <v>2222</v>
      </c>
      <c r="D1197" s="99">
        <v>18.5</v>
      </c>
      <c r="E1197" s="74"/>
      <c r="F1197" s="74">
        <v>18.5</v>
      </c>
      <c r="G1197" s="74"/>
      <c r="H1197" s="74">
        <v>18.5</v>
      </c>
      <c r="I1197" s="74"/>
      <c r="J1197" s="74">
        <v>18.5</v>
      </c>
      <c r="K1197" s="74"/>
      <c r="L1197" s="74">
        <v>18.5</v>
      </c>
      <c r="M1197" s="74"/>
      <c r="N1197" s="74">
        <v>18.5</v>
      </c>
      <c r="O1197" s="74"/>
      <c r="P1197" s="70">
        <f t="shared" si="537"/>
        <v>0</v>
      </c>
      <c r="Q1197" s="70">
        <f t="shared" si="538"/>
        <v>100</v>
      </c>
      <c r="R1197" s="71" t="e">
        <f>#REF!-F1197</f>
        <v>#REF!</v>
      </c>
      <c r="S1197" s="71" t="e">
        <f>#REF!/F1197*100</f>
        <v>#REF!</v>
      </c>
      <c r="T1197" s="70" t="e">
        <f>L1197-#REF!</f>
        <v>#REF!</v>
      </c>
      <c r="U1197" s="70" t="e">
        <f>+L1197/#REF!*100</f>
        <v>#REF!</v>
      </c>
      <c r="V1197" s="70">
        <f t="shared" si="543"/>
        <v>0</v>
      </c>
      <c r="W1197" s="70">
        <f t="shared" si="544"/>
        <v>100</v>
      </c>
      <c r="X1197" s="113"/>
    </row>
    <row r="1198" spans="1:24" ht="25.5" outlineLevel="1">
      <c r="A1198" s="60"/>
      <c r="B1198" s="73" t="s">
        <v>167</v>
      </c>
      <c r="C1198" s="73">
        <v>2223</v>
      </c>
      <c r="D1198" s="99"/>
      <c r="E1198" s="74"/>
      <c r="F1198" s="74"/>
      <c r="G1198" s="74"/>
      <c r="H1198" s="74"/>
      <c r="I1198" s="74"/>
      <c r="J1198" s="74"/>
      <c r="K1198" s="74"/>
      <c r="L1198" s="74"/>
      <c r="M1198" s="74"/>
      <c r="N1198" s="74"/>
      <c r="O1198" s="74"/>
      <c r="P1198" s="70">
        <f t="shared" ref="P1198:P1261" si="555">F1198-D1198</f>
        <v>0</v>
      </c>
      <c r="Q1198" s="70" t="e">
        <f t="shared" ref="Q1198:Q1261" si="556">+F1198/D1198*100</f>
        <v>#DIV/0!</v>
      </c>
      <c r="R1198" s="71" t="e">
        <f>#REF!-F1198</f>
        <v>#REF!</v>
      </c>
      <c r="S1198" s="71" t="e">
        <f>#REF!/F1198*100</f>
        <v>#REF!</v>
      </c>
      <c r="T1198" s="70" t="e">
        <f>L1198-#REF!</f>
        <v>#REF!</v>
      </c>
      <c r="U1198" s="70" t="e">
        <f>+L1198/#REF!*100</f>
        <v>#REF!</v>
      </c>
      <c r="V1198" s="70">
        <f t="shared" si="543"/>
        <v>0</v>
      </c>
      <c r="W1198" s="70" t="e">
        <f t="shared" si="544"/>
        <v>#DIV/0!</v>
      </c>
      <c r="X1198" s="113"/>
    </row>
    <row r="1199" spans="1:24" outlineLevel="1">
      <c r="A1199" s="60"/>
      <c r="B1199" s="81" t="s">
        <v>128</v>
      </c>
      <c r="C1199" s="73">
        <v>2224</v>
      </c>
      <c r="D1199" s="74"/>
      <c r="E1199" s="74"/>
      <c r="F1199" s="74"/>
      <c r="G1199" s="74"/>
      <c r="H1199" s="74"/>
      <c r="I1199" s="74"/>
      <c r="J1199" s="74"/>
      <c r="K1199" s="74"/>
      <c r="L1199" s="74"/>
      <c r="M1199" s="74"/>
      <c r="N1199" s="74"/>
      <c r="O1199" s="74"/>
      <c r="P1199" s="70">
        <f t="shared" si="555"/>
        <v>0</v>
      </c>
      <c r="Q1199" s="70" t="e">
        <f t="shared" si="556"/>
        <v>#DIV/0!</v>
      </c>
      <c r="R1199" s="71" t="e">
        <f>#REF!-F1199</f>
        <v>#REF!</v>
      </c>
      <c r="S1199" s="71" t="e">
        <f>#REF!/F1199*100</f>
        <v>#REF!</v>
      </c>
      <c r="T1199" s="70" t="e">
        <f>L1199-#REF!</f>
        <v>#REF!</v>
      </c>
      <c r="U1199" s="70" t="e">
        <f>+L1199/#REF!*100</f>
        <v>#REF!</v>
      </c>
      <c r="V1199" s="70">
        <f t="shared" si="543"/>
        <v>0</v>
      </c>
      <c r="W1199" s="70" t="e">
        <f t="shared" si="544"/>
        <v>#DIV/0!</v>
      </c>
      <c r="X1199" s="113"/>
    </row>
    <row r="1200" spans="1:24" ht="13.5" customHeight="1" outlineLevel="1">
      <c r="A1200" s="60"/>
      <c r="B1200" s="81" t="s">
        <v>123</v>
      </c>
      <c r="C1200" s="73">
        <v>2225</v>
      </c>
      <c r="D1200" s="74"/>
      <c r="E1200" s="74"/>
      <c r="F1200" s="74"/>
      <c r="G1200" s="74"/>
      <c r="H1200" s="74"/>
      <c r="I1200" s="74"/>
      <c r="J1200" s="74"/>
      <c r="K1200" s="74"/>
      <c r="L1200" s="74"/>
      <c r="M1200" s="74"/>
      <c r="N1200" s="74"/>
      <c r="O1200" s="74"/>
      <c r="P1200" s="70">
        <f t="shared" si="555"/>
        <v>0</v>
      </c>
      <c r="Q1200" s="70" t="e">
        <f t="shared" si="556"/>
        <v>#DIV/0!</v>
      </c>
      <c r="R1200" s="71" t="e">
        <f>#REF!-F1200</f>
        <v>#REF!</v>
      </c>
      <c r="S1200" s="71" t="e">
        <f>#REF!/F1200*100</f>
        <v>#REF!</v>
      </c>
      <c r="T1200" s="70" t="e">
        <f>L1200-#REF!</f>
        <v>#REF!</v>
      </c>
      <c r="U1200" s="70" t="e">
        <f>+L1200/#REF!*100</f>
        <v>#REF!</v>
      </c>
      <c r="V1200" s="70">
        <f t="shared" si="543"/>
        <v>0</v>
      </c>
      <c r="W1200" s="70" t="e">
        <f t="shared" si="544"/>
        <v>#DIV/0!</v>
      </c>
      <c r="X1200" s="113"/>
    </row>
    <row r="1201" spans="1:24" ht="13.5" customHeight="1" outlineLevel="1">
      <c r="A1201" s="60"/>
      <c r="B1201" s="81" t="s">
        <v>124</v>
      </c>
      <c r="C1201" s="73">
        <v>2231</v>
      </c>
      <c r="D1201" s="79">
        <f>D1202+D1203+D1204+D1205</f>
        <v>74.900000000000006</v>
      </c>
      <c r="E1201" s="74"/>
      <c r="F1201" s="79">
        <f>F1202+F1203+F1204+F1205</f>
        <v>100</v>
      </c>
      <c r="G1201" s="74"/>
      <c r="H1201" s="79">
        <f>H1202+H1203+H1204+H1205</f>
        <v>100</v>
      </c>
      <c r="I1201" s="74"/>
      <c r="J1201" s="79">
        <f>J1202+J1203+J1204+J1205</f>
        <v>100</v>
      </c>
      <c r="K1201" s="74"/>
      <c r="L1201" s="79">
        <f>L1202+L1203+L1204+L1205</f>
        <v>100</v>
      </c>
      <c r="M1201" s="74"/>
      <c r="N1201" s="79">
        <f>N1202+N1203+N1204+N1205</f>
        <v>100</v>
      </c>
      <c r="O1201" s="74"/>
      <c r="P1201" s="70">
        <f t="shared" si="555"/>
        <v>25.099999999999994</v>
      </c>
      <c r="Q1201" s="70">
        <f t="shared" si="556"/>
        <v>133.51134846461946</v>
      </c>
      <c r="R1201" s="71" t="e">
        <f>#REF!-F1201</f>
        <v>#REF!</v>
      </c>
      <c r="S1201" s="71" t="e">
        <f>#REF!/F1201*100</f>
        <v>#REF!</v>
      </c>
      <c r="T1201" s="70" t="e">
        <f>L1201-#REF!</f>
        <v>#REF!</v>
      </c>
      <c r="U1201" s="70" t="e">
        <f>+L1201/#REF!*100</f>
        <v>#REF!</v>
      </c>
      <c r="V1201" s="70">
        <f t="shared" si="543"/>
        <v>0</v>
      </c>
      <c r="W1201" s="70">
        <f t="shared" si="544"/>
        <v>100</v>
      </c>
      <c r="X1201" s="113"/>
    </row>
    <row r="1202" spans="1:24" ht="13.5" customHeight="1" outlineLevel="1">
      <c r="A1202" s="60"/>
      <c r="B1202" s="81" t="s">
        <v>96</v>
      </c>
      <c r="C1202" s="73">
        <v>22311100</v>
      </c>
      <c r="D1202" s="74"/>
      <c r="E1202" s="74"/>
      <c r="F1202" s="74"/>
      <c r="G1202" s="74"/>
      <c r="H1202" s="74"/>
      <c r="I1202" s="74"/>
      <c r="J1202" s="74"/>
      <c r="K1202" s="74"/>
      <c r="L1202" s="74"/>
      <c r="M1202" s="74"/>
      <c r="N1202" s="74"/>
      <c r="O1202" s="74"/>
      <c r="P1202" s="70">
        <f t="shared" si="555"/>
        <v>0</v>
      </c>
      <c r="Q1202" s="70" t="e">
        <f t="shared" si="556"/>
        <v>#DIV/0!</v>
      </c>
      <c r="R1202" s="71" t="e">
        <f>#REF!-F1202</f>
        <v>#REF!</v>
      </c>
      <c r="S1202" s="71" t="e">
        <f>#REF!/F1202*100</f>
        <v>#REF!</v>
      </c>
      <c r="T1202" s="70" t="e">
        <f>L1202-#REF!</f>
        <v>#REF!</v>
      </c>
      <c r="U1202" s="70" t="e">
        <f>+L1202/#REF!*100</f>
        <v>#REF!</v>
      </c>
      <c r="V1202" s="70">
        <f t="shared" si="543"/>
        <v>0</v>
      </c>
      <c r="W1202" s="70" t="e">
        <f t="shared" si="544"/>
        <v>#DIV/0!</v>
      </c>
      <c r="X1202" s="113"/>
    </row>
    <row r="1203" spans="1:24" ht="13.5" customHeight="1" outlineLevel="1">
      <c r="A1203" s="60"/>
      <c r="B1203" s="81" t="s">
        <v>97</v>
      </c>
      <c r="C1203" s="73">
        <v>22311200</v>
      </c>
      <c r="D1203" s="74">
        <v>74.900000000000006</v>
      </c>
      <c r="E1203" s="74"/>
      <c r="F1203" s="74">
        <v>100</v>
      </c>
      <c r="G1203" s="74"/>
      <c r="H1203" s="74">
        <v>100</v>
      </c>
      <c r="I1203" s="74"/>
      <c r="J1203" s="74">
        <v>100</v>
      </c>
      <c r="K1203" s="74"/>
      <c r="L1203" s="74">
        <v>100</v>
      </c>
      <c r="M1203" s="74"/>
      <c r="N1203" s="74">
        <v>100</v>
      </c>
      <c r="O1203" s="74"/>
      <c r="P1203" s="70">
        <f t="shared" si="555"/>
        <v>25.099999999999994</v>
      </c>
      <c r="Q1203" s="70">
        <f t="shared" si="556"/>
        <v>133.51134846461946</v>
      </c>
      <c r="R1203" s="71" t="e">
        <f>#REF!-F1203</f>
        <v>#REF!</v>
      </c>
      <c r="S1203" s="71" t="e">
        <f>#REF!/F1203*100</f>
        <v>#REF!</v>
      </c>
      <c r="T1203" s="70" t="e">
        <f>L1203-#REF!</f>
        <v>#REF!</v>
      </c>
      <c r="U1203" s="70" t="e">
        <f>+L1203/#REF!*100</f>
        <v>#REF!</v>
      </c>
      <c r="V1203" s="70">
        <f t="shared" si="543"/>
        <v>0</v>
      </c>
      <c r="W1203" s="70">
        <f t="shared" si="544"/>
        <v>100</v>
      </c>
      <c r="X1203" s="113"/>
    </row>
    <row r="1204" spans="1:24" ht="13.5" hidden="1" customHeight="1" outlineLevel="1">
      <c r="A1204" s="60"/>
      <c r="B1204" s="81" t="s">
        <v>98</v>
      </c>
      <c r="C1204" s="73">
        <v>22311300</v>
      </c>
      <c r="D1204" s="74"/>
      <c r="E1204" s="74"/>
      <c r="F1204" s="74"/>
      <c r="G1204" s="74"/>
      <c r="H1204" s="74"/>
      <c r="I1204" s="74"/>
      <c r="J1204" s="74"/>
      <c r="K1204" s="74"/>
      <c r="L1204" s="74"/>
      <c r="M1204" s="74"/>
      <c r="N1204" s="74"/>
      <c r="O1204" s="74"/>
      <c r="P1204" s="70">
        <f t="shared" si="555"/>
        <v>0</v>
      </c>
      <c r="Q1204" s="70" t="e">
        <f t="shared" si="556"/>
        <v>#DIV/0!</v>
      </c>
      <c r="R1204" s="71" t="e">
        <f>#REF!-F1204</f>
        <v>#REF!</v>
      </c>
      <c r="S1204" s="71" t="e">
        <f>#REF!/F1204*100</f>
        <v>#REF!</v>
      </c>
      <c r="T1204" s="70" t="e">
        <f>L1204-#REF!</f>
        <v>#REF!</v>
      </c>
      <c r="U1204" s="70" t="e">
        <f>+L1204/#REF!*100</f>
        <v>#REF!</v>
      </c>
      <c r="V1204" s="70">
        <f t="shared" si="543"/>
        <v>0</v>
      </c>
      <c r="W1204" s="70" t="e">
        <f t="shared" si="544"/>
        <v>#DIV/0!</v>
      </c>
      <c r="X1204" s="113"/>
    </row>
    <row r="1205" spans="1:24" ht="13.5" hidden="1" customHeight="1" outlineLevel="1">
      <c r="A1205" s="60"/>
      <c r="B1205" s="81" t="s">
        <v>99</v>
      </c>
      <c r="C1205" s="73">
        <v>22311400</v>
      </c>
      <c r="D1205" s="74"/>
      <c r="E1205" s="74"/>
      <c r="F1205" s="74"/>
      <c r="G1205" s="74"/>
      <c r="H1205" s="74"/>
      <c r="I1205" s="74"/>
      <c r="J1205" s="74"/>
      <c r="K1205" s="74"/>
      <c r="L1205" s="74"/>
      <c r="M1205" s="74"/>
      <c r="N1205" s="74"/>
      <c r="O1205" s="74"/>
      <c r="P1205" s="70">
        <f t="shared" si="555"/>
        <v>0</v>
      </c>
      <c r="Q1205" s="70" t="e">
        <f t="shared" si="556"/>
        <v>#DIV/0!</v>
      </c>
      <c r="R1205" s="71" t="e">
        <f>#REF!-F1205</f>
        <v>#REF!</v>
      </c>
      <c r="S1205" s="71" t="e">
        <f>#REF!/F1205*100</f>
        <v>#REF!</v>
      </c>
      <c r="T1205" s="70" t="e">
        <f>L1205-#REF!</f>
        <v>#REF!</v>
      </c>
      <c r="U1205" s="70" t="e">
        <f>+L1205/#REF!*100</f>
        <v>#REF!</v>
      </c>
      <c r="V1205" s="70">
        <f t="shared" si="543"/>
        <v>0</v>
      </c>
      <c r="W1205" s="70" t="e">
        <f t="shared" si="544"/>
        <v>#DIV/0!</v>
      </c>
      <c r="X1205" s="113"/>
    </row>
    <row r="1206" spans="1:24" ht="13.5" hidden="1" customHeight="1" outlineLevel="1">
      <c r="A1206" s="60"/>
      <c r="B1206" s="81" t="s">
        <v>100</v>
      </c>
      <c r="C1206" s="73">
        <v>2235</v>
      </c>
      <c r="D1206" s="74"/>
      <c r="E1206" s="74"/>
      <c r="F1206" s="74"/>
      <c r="G1206" s="74"/>
      <c r="H1206" s="74"/>
      <c r="I1206" s="74"/>
      <c r="J1206" s="74"/>
      <c r="K1206" s="74"/>
      <c r="L1206" s="74"/>
      <c r="M1206" s="74"/>
      <c r="N1206" s="74"/>
      <c r="O1206" s="74"/>
      <c r="P1206" s="70">
        <f t="shared" si="555"/>
        <v>0</v>
      </c>
      <c r="Q1206" s="70" t="e">
        <f t="shared" si="556"/>
        <v>#DIV/0!</v>
      </c>
      <c r="R1206" s="71" t="e">
        <f>#REF!-F1206</f>
        <v>#REF!</v>
      </c>
      <c r="S1206" s="71" t="e">
        <f>#REF!/F1206*100</f>
        <v>#REF!</v>
      </c>
      <c r="T1206" s="70" t="e">
        <f>L1206-#REF!</f>
        <v>#REF!</v>
      </c>
      <c r="U1206" s="70" t="e">
        <f>+L1206/#REF!*100</f>
        <v>#REF!</v>
      </c>
      <c r="V1206" s="70">
        <f t="shared" si="543"/>
        <v>0</v>
      </c>
      <c r="W1206" s="70" t="e">
        <f t="shared" si="544"/>
        <v>#DIV/0!</v>
      </c>
      <c r="X1206" s="113"/>
    </row>
    <row r="1207" spans="1:24" ht="13.5" hidden="1" customHeight="1" outlineLevel="1">
      <c r="A1207" s="60"/>
      <c r="B1207" s="72" t="s">
        <v>101</v>
      </c>
      <c r="C1207" s="73">
        <v>2511</v>
      </c>
      <c r="D1207" s="74"/>
      <c r="E1207" s="74"/>
      <c r="F1207" s="74"/>
      <c r="G1207" s="74"/>
      <c r="H1207" s="74"/>
      <c r="I1207" s="74"/>
      <c r="J1207" s="74"/>
      <c r="K1207" s="74"/>
      <c r="L1207" s="74"/>
      <c r="M1207" s="74"/>
      <c r="N1207" s="74"/>
      <c r="O1207" s="74"/>
      <c r="P1207" s="70">
        <f t="shared" si="555"/>
        <v>0</v>
      </c>
      <c r="Q1207" s="70" t="e">
        <f t="shared" si="556"/>
        <v>#DIV/0!</v>
      </c>
      <c r="R1207" s="71" t="e">
        <f>#REF!-F1207</f>
        <v>#REF!</v>
      </c>
      <c r="S1207" s="71" t="e">
        <f>#REF!/F1207*100</f>
        <v>#REF!</v>
      </c>
      <c r="T1207" s="70" t="e">
        <f>L1207-#REF!</f>
        <v>#REF!</v>
      </c>
      <c r="U1207" s="70" t="e">
        <f>+L1207/#REF!*100</f>
        <v>#REF!</v>
      </c>
      <c r="V1207" s="70">
        <f t="shared" si="543"/>
        <v>0</v>
      </c>
      <c r="W1207" s="70" t="e">
        <f t="shared" si="544"/>
        <v>#DIV/0!</v>
      </c>
      <c r="X1207" s="113"/>
    </row>
    <row r="1208" spans="1:24" ht="13.5" hidden="1" customHeight="1" outlineLevel="1">
      <c r="A1208" s="60"/>
      <c r="B1208" s="72" t="s">
        <v>102</v>
      </c>
      <c r="C1208" s="73">
        <v>2512</v>
      </c>
      <c r="D1208" s="74"/>
      <c r="E1208" s="74"/>
      <c r="F1208" s="74"/>
      <c r="G1208" s="74"/>
      <c r="H1208" s="74"/>
      <c r="I1208" s="74"/>
      <c r="J1208" s="74"/>
      <c r="K1208" s="74"/>
      <c r="L1208" s="74"/>
      <c r="M1208" s="74"/>
      <c r="N1208" s="74"/>
      <c r="O1208" s="74"/>
      <c r="P1208" s="70">
        <f t="shared" si="555"/>
        <v>0</v>
      </c>
      <c r="Q1208" s="70" t="e">
        <f t="shared" si="556"/>
        <v>#DIV/0!</v>
      </c>
      <c r="R1208" s="71" t="e">
        <f>#REF!-F1208</f>
        <v>#REF!</v>
      </c>
      <c r="S1208" s="71" t="e">
        <f>#REF!/F1208*100</f>
        <v>#REF!</v>
      </c>
      <c r="T1208" s="70" t="e">
        <f>L1208-#REF!</f>
        <v>#REF!</v>
      </c>
      <c r="U1208" s="70" t="e">
        <f>+L1208/#REF!*100</f>
        <v>#REF!</v>
      </c>
      <c r="V1208" s="70">
        <f t="shared" si="543"/>
        <v>0</v>
      </c>
      <c r="W1208" s="70" t="e">
        <f t="shared" si="544"/>
        <v>#DIV/0!</v>
      </c>
      <c r="X1208" s="113"/>
    </row>
    <row r="1209" spans="1:24" ht="13.5" hidden="1" customHeight="1" outlineLevel="1">
      <c r="A1209" s="60"/>
      <c r="B1209" s="72" t="s">
        <v>129</v>
      </c>
      <c r="C1209" s="73">
        <v>2521</v>
      </c>
      <c r="D1209" s="74"/>
      <c r="E1209" s="74"/>
      <c r="F1209" s="74"/>
      <c r="G1209" s="74"/>
      <c r="H1209" s="74"/>
      <c r="I1209" s="74"/>
      <c r="J1209" s="74"/>
      <c r="K1209" s="74"/>
      <c r="L1209" s="74"/>
      <c r="M1209" s="74"/>
      <c r="N1209" s="74"/>
      <c r="O1209" s="74"/>
      <c r="P1209" s="70">
        <f t="shared" si="555"/>
        <v>0</v>
      </c>
      <c r="Q1209" s="70" t="e">
        <f t="shared" si="556"/>
        <v>#DIV/0!</v>
      </c>
      <c r="R1209" s="71" t="e">
        <f>#REF!-F1209</f>
        <v>#REF!</v>
      </c>
      <c r="S1209" s="71" t="e">
        <f>#REF!/F1209*100</f>
        <v>#REF!</v>
      </c>
      <c r="T1209" s="70" t="e">
        <f>L1209-#REF!</f>
        <v>#REF!</v>
      </c>
      <c r="U1209" s="70" t="e">
        <f>+L1209/#REF!*100</f>
        <v>#REF!</v>
      </c>
      <c r="V1209" s="70">
        <f t="shared" si="543"/>
        <v>0</v>
      </c>
      <c r="W1209" s="70" t="e">
        <f t="shared" si="544"/>
        <v>#DIV/0!</v>
      </c>
      <c r="X1209" s="113"/>
    </row>
    <row r="1210" spans="1:24" ht="13.5" hidden="1" customHeight="1" outlineLevel="1">
      <c r="A1210" s="60"/>
      <c r="B1210" s="85" t="s">
        <v>104</v>
      </c>
      <c r="C1210" s="73">
        <v>2721</v>
      </c>
      <c r="D1210" s="74"/>
      <c r="E1210" s="74"/>
      <c r="F1210" s="74"/>
      <c r="G1210" s="74"/>
      <c r="H1210" s="74"/>
      <c r="I1210" s="74"/>
      <c r="J1210" s="74"/>
      <c r="K1210" s="74"/>
      <c r="L1210" s="74"/>
      <c r="M1210" s="74"/>
      <c r="N1210" s="74"/>
      <c r="O1210" s="74"/>
      <c r="P1210" s="70">
        <f t="shared" si="555"/>
        <v>0</v>
      </c>
      <c r="Q1210" s="70" t="e">
        <f t="shared" si="556"/>
        <v>#DIV/0!</v>
      </c>
      <c r="R1210" s="71" t="e">
        <f>#REF!-F1210</f>
        <v>#REF!</v>
      </c>
      <c r="S1210" s="71" t="e">
        <f>#REF!/F1210*100</f>
        <v>#REF!</v>
      </c>
      <c r="T1210" s="70" t="e">
        <f>L1210-#REF!</f>
        <v>#REF!</v>
      </c>
      <c r="U1210" s="70" t="e">
        <f>+L1210/#REF!*100</f>
        <v>#REF!</v>
      </c>
      <c r="V1210" s="70">
        <f t="shared" si="543"/>
        <v>0</v>
      </c>
      <c r="W1210" s="70" t="e">
        <f t="shared" si="544"/>
        <v>#DIV/0!</v>
      </c>
      <c r="X1210" s="113"/>
    </row>
    <row r="1211" spans="1:24" outlineLevel="1">
      <c r="A1211" s="60"/>
      <c r="B1211" s="88" t="s">
        <v>109</v>
      </c>
      <c r="C1211" s="73"/>
      <c r="D1211" s="67">
        <f>SUM(D1212:D1214)</f>
        <v>38.999000000000002</v>
      </c>
      <c r="E1211" s="67">
        <f>SUM(E1212:E1214)</f>
        <v>0</v>
      </c>
      <c r="F1211" s="67">
        <f>F1212+F1213+F1214</f>
        <v>40</v>
      </c>
      <c r="G1211" s="67">
        <f>SUM(G1212:G1214)</f>
        <v>0</v>
      </c>
      <c r="H1211" s="67">
        <f>H1212+H1213+H1214</f>
        <v>40</v>
      </c>
      <c r="I1211" s="67">
        <f>SUM(I1212:I1214)</f>
        <v>0</v>
      </c>
      <c r="J1211" s="67">
        <f>J1212+J1213+J1214</f>
        <v>40</v>
      </c>
      <c r="K1211" s="67">
        <f>SUM(K1212:K1214)</f>
        <v>0</v>
      </c>
      <c r="L1211" s="67">
        <f>L1212+L1213+L1214</f>
        <v>650</v>
      </c>
      <c r="M1211" s="67">
        <f>SUM(M1212:M1214)</f>
        <v>0</v>
      </c>
      <c r="N1211" s="67">
        <f>N1212+N1213+N1214</f>
        <v>12190</v>
      </c>
      <c r="O1211" s="67">
        <f>SUM(O1212:O1214)</f>
        <v>0</v>
      </c>
      <c r="P1211" s="70">
        <f t="shared" si="555"/>
        <v>1.0009999999999977</v>
      </c>
      <c r="Q1211" s="70">
        <f t="shared" si="556"/>
        <v>102.56673248032</v>
      </c>
      <c r="R1211" s="71" t="e">
        <f>#REF!-F1211</f>
        <v>#REF!</v>
      </c>
      <c r="S1211" s="71" t="e">
        <f>#REF!/F1211*100</f>
        <v>#REF!</v>
      </c>
      <c r="T1211" s="70" t="e">
        <f>L1211-#REF!</f>
        <v>#REF!</v>
      </c>
      <c r="U1211" s="70" t="e">
        <f>+L1211/#REF!*100</f>
        <v>#REF!</v>
      </c>
      <c r="V1211" s="70">
        <f t="shared" si="543"/>
        <v>11540</v>
      </c>
      <c r="W1211" s="70">
        <f t="shared" si="544"/>
        <v>1875.3846153846155</v>
      </c>
      <c r="X1211" s="113"/>
    </row>
    <row r="1212" spans="1:24" outlineLevel="1">
      <c r="A1212" s="60"/>
      <c r="B1212" s="72" t="s">
        <v>110</v>
      </c>
      <c r="C1212" s="73">
        <v>3111</v>
      </c>
      <c r="D1212" s="74"/>
      <c r="E1212" s="74"/>
      <c r="F1212" s="74"/>
      <c r="G1212" s="74"/>
      <c r="H1212" s="74"/>
      <c r="I1212" s="74"/>
      <c r="J1212" s="74"/>
      <c r="K1212" s="74"/>
      <c r="L1212" s="74"/>
      <c r="M1212" s="74"/>
      <c r="N1212" s="74">
        <v>12150</v>
      </c>
      <c r="O1212" s="74"/>
      <c r="P1212" s="70">
        <f t="shared" si="555"/>
        <v>0</v>
      </c>
      <c r="Q1212" s="70" t="e">
        <f t="shared" si="556"/>
        <v>#DIV/0!</v>
      </c>
      <c r="R1212" s="71" t="e">
        <f>#REF!-F1212</f>
        <v>#REF!</v>
      </c>
      <c r="S1212" s="71" t="e">
        <f>#REF!/F1212*100</f>
        <v>#REF!</v>
      </c>
      <c r="T1212" s="70" t="e">
        <f>L1212-#REF!</f>
        <v>#REF!</v>
      </c>
      <c r="U1212" s="70" t="e">
        <f>+L1212/#REF!*100</f>
        <v>#REF!</v>
      </c>
      <c r="V1212" s="70">
        <f t="shared" si="543"/>
        <v>12150</v>
      </c>
      <c r="W1212" s="70" t="e">
        <f t="shared" si="544"/>
        <v>#DIV/0!</v>
      </c>
      <c r="X1212" s="113"/>
    </row>
    <row r="1213" spans="1:24" outlineLevel="1">
      <c r="A1213" s="60"/>
      <c r="B1213" s="72" t="s">
        <v>111</v>
      </c>
      <c r="C1213" s="73">
        <v>3112</v>
      </c>
      <c r="D1213" s="82">
        <v>38.999000000000002</v>
      </c>
      <c r="E1213" s="74"/>
      <c r="F1213" s="74">
        <v>40</v>
      </c>
      <c r="G1213" s="74"/>
      <c r="H1213" s="74">
        <v>40</v>
      </c>
      <c r="I1213" s="74"/>
      <c r="J1213" s="74">
        <v>40</v>
      </c>
      <c r="K1213" s="74"/>
      <c r="L1213" s="74">
        <v>650</v>
      </c>
      <c r="M1213" s="74"/>
      <c r="N1213" s="74">
        <v>40</v>
      </c>
      <c r="O1213" s="74"/>
      <c r="P1213" s="70">
        <f t="shared" si="555"/>
        <v>1.0009999999999977</v>
      </c>
      <c r="Q1213" s="70">
        <f t="shared" si="556"/>
        <v>102.56673248032</v>
      </c>
      <c r="R1213" s="71" t="e">
        <f>#REF!-F1213</f>
        <v>#REF!</v>
      </c>
      <c r="S1213" s="71" t="e">
        <f>#REF!/F1213*100</f>
        <v>#REF!</v>
      </c>
      <c r="T1213" s="70" t="e">
        <f>L1213-#REF!</f>
        <v>#REF!</v>
      </c>
      <c r="U1213" s="70" t="e">
        <f>+L1213/#REF!*100</f>
        <v>#REF!</v>
      </c>
      <c r="V1213" s="70">
        <f t="shared" si="543"/>
        <v>-610</v>
      </c>
      <c r="W1213" s="70">
        <f t="shared" si="544"/>
        <v>6.1538461538461542</v>
      </c>
      <c r="X1213" s="113"/>
    </row>
    <row r="1214" spans="1:24" outlineLevel="1">
      <c r="A1214" s="60"/>
      <c r="B1214" s="72" t="s">
        <v>112</v>
      </c>
      <c r="C1214" s="73">
        <v>3113</v>
      </c>
      <c r="D1214" s="74"/>
      <c r="E1214" s="74"/>
      <c r="F1214" s="74"/>
      <c r="G1214" s="74"/>
      <c r="H1214" s="74"/>
      <c r="I1214" s="74"/>
      <c r="J1214" s="74"/>
      <c r="K1214" s="74"/>
      <c r="L1214" s="74"/>
      <c r="M1214" s="74"/>
      <c r="N1214" s="74"/>
      <c r="O1214" s="74"/>
      <c r="P1214" s="70">
        <f t="shared" si="555"/>
        <v>0</v>
      </c>
      <c r="Q1214" s="70" t="e">
        <f t="shared" si="556"/>
        <v>#DIV/0!</v>
      </c>
      <c r="R1214" s="71" t="e">
        <f>#REF!-F1214</f>
        <v>#REF!</v>
      </c>
      <c r="S1214" s="71" t="e">
        <f>#REF!/F1214*100</f>
        <v>#REF!</v>
      </c>
      <c r="T1214" s="70" t="e">
        <f>L1214-#REF!</f>
        <v>#REF!</v>
      </c>
      <c r="U1214" s="70" t="e">
        <f>+L1214/#REF!*100</f>
        <v>#REF!</v>
      </c>
      <c r="V1214" s="70">
        <f t="shared" ref="V1214:V1277" si="557">N1214-L1214</f>
        <v>0</v>
      </c>
      <c r="W1214" s="70" t="e">
        <f t="shared" ref="W1214:W1277" si="558">+N1214/L1214*100</f>
        <v>#DIV/0!</v>
      </c>
      <c r="X1214" s="113"/>
    </row>
    <row r="1215" spans="1:24" outlineLevel="1">
      <c r="A1215" s="60"/>
      <c r="B1215" s="107"/>
      <c r="C1215" s="97"/>
      <c r="D1215" s="74"/>
      <c r="E1215" s="74"/>
      <c r="F1215" s="74"/>
      <c r="G1215" s="74"/>
      <c r="H1215" s="74"/>
      <c r="I1215" s="74"/>
      <c r="J1215" s="74"/>
      <c r="K1215" s="74"/>
      <c r="L1215" s="74"/>
      <c r="M1215" s="74"/>
      <c r="N1215" s="74"/>
      <c r="O1215" s="74"/>
      <c r="P1215" s="70">
        <f t="shared" si="555"/>
        <v>0</v>
      </c>
      <c r="Q1215" s="70" t="e">
        <f t="shared" si="556"/>
        <v>#DIV/0!</v>
      </c>
      <c r="R1215" s="71" t="e">
        <f>#REF!-F1215</f>
        <v>#REF!</v>
      </c>
      <c r="S1215" s="71" t="e">
        <f>#REF!/F1215*100</f>
        <v>#REF!</v>
      </c>
      <c r="T1215" s="70" t="e">
        <f>L1215-#REF!</f>
        <v>#REF!</v>
      </c>
      <c r="U1215" s="70" t="e">
        <f>+L1215/#REF!*100</f>
        <v>#REF!</v>
      </c>
      <c r="V1215" s="70">
        <f t="shared" si="557"/>
        <v>0</v>
      </c>
      <c r="W1215" s="70" t="e">
        <f t="shared" si="558"/>
        <v>#DIV/0!</v>
      </c>
      <c r="X1215" s="113"/>
    </row>
    <row r="1216" spans="1:24" outlineLevel="1">
      <c r="A1216" s="60">
        <v>25</v>
      </c>
      <c r="B1216" s="107" t="s">
        <v>176</v>
      </c>
      <c r="C1216" s="97" t="s">
        <v>177</v>
      </c>
      <c r="D1216" s="94"/>
      <c r="E1216" s="94"/>
      <c r="F1216" s="94"/>
      <c r="G1216" s="94"/>
      <c r="H1216" s="94"/>
      <c r="I1216" s="94"/>
      <c r="J1216" s="94"/>
      <c r="K1216" s="94"/>
      <c r="L1216" s="94"/>
      <c r="M1216" s="94"/>
      <c r="N1216" s="94"/>
      <c r="O1216" s="94"/>
      <c r="P1216" s="70">
        <f t="shared" si="555"/>
        <v>0</v>
      </c>
      <c r="Q1216" s="70" t="e">
        <f t="shared" si="556"/>
        <v>#DIV/0!</v>
      </c>
      <c r="R1216" s="71" t="e">
        <f>#REF!-F1216</f>
        <v>#REF!</v>
      </c>
      <c r="S1216" s="71" t="e">
        <f>#REF!/F1216*100</f>
        <v>#REF!</v>
      </c>
      <c r="T1216" s="70" t="e">
        <f>L1216-#REF!</f>
        <v>#REF!</v>
      </c>
      <c r="U1216" s="70" t="e">
        <f>+L1216/#REF!*100</f>
        <v>#REF!</v>
      </c>
      <c r="V1216" s="70">
        <f t="shared" si="557"/>
        <v>0</v>
      </c>
      <c r="W1216" s="70" t="e">
        <f t="shared" si="558"/>
        <v>#DIV/0!</v>
      </c>
      <c r="X1216" s="113"/>
    </row>
    <row r="1217" spans="1:24" outlineLevel="1">
      <c r="A1217" s="60"/>
      <c r="B1217" s="107" t="s">
        <v>117</v>
      </c>
      <c r="C1217" s="97"/>
      <c r="D1217" s="67">
        <f>SUM(D1218:D1224,D1229:D1246)-D1236</f>
        <v>10267.870999999999</v>
      </c>
      <c r="E1217" s="67">
        <f>SUM(E1218:E1224,E1229:E1246)</f>
        <v>799.36699999999996</v>
      </c>
      <c r="F1217" s="67">
        <f>SUM(F1218:F1224,F1229:F1246)-F1236</f>
        <v>13772.600000000002</v>
      </c>
      <c r="G1217" s="67">
        <f>SUM(G1218:G1224,G1229:G1246)</f>
        <v>360</v>
      </c>
      <c r="H1217" s="67">
        <f>SUM(H1218:H1224,H1229:H1246)-H1236</f>
        <v>13714.600000000002</v>
      </c>
      <c r="I1217" s="67">
        <f>SUM(I1218:I1224,I1229:I1246)</f>
        <v>1086.9000000000001</v>
      </c>
      <c r="J1217" s="67">
        <f>SUM(J1218:J1224,J1229:J1246)-J1236</f>
        <v>17568.5</v>
      </c>
      <c r="K1217" s="67">
        <f>SUM(K1218:K1224,K1229:K1246)</f>
        <v>360</v>
      </c>
      <c r="L1217" s="67">
        <f>SUM(L1218:L1224,L1229:L1246)-L1236</f>
        <v>17885.899999999998</v>
      </c>
      <c r="M1217" s="67">
        <f>SUM(M1218:M1224,M1229:M1246)</f>
        <v>360</v>
      </c>
      <c r="N1217" s="67">
        <f>SUM(N1218:N1224,N1229:N1246)-N1236</f>
        <v>24925.899999999998</v>
      </c>
      <c r="O1217" s="67">
        <f>SUM(O1218:O1224,O1229:O1246)</f>
        <v>360</v>
      </c>
      <c r="P1217" s="70">
        <f t="shared" si="555"/>
        <v>3504.729000000003</v>
      </c>
      <c r="Q1217" s="70">
        <f t="shared" si="556"/>
        <v>134.13296680490049</v>
      </c>
      <c r="R1217" s="71" t="e">
        <f>#REF!-F1217</f>
        <v>#REF!</v>
      </c>
      <c r="S1217" s="71" t="e">
        <f>#REF!/F1217*100</f>
        <v>#REF!</v>
      </c>
      <c r="T1217" s="70" t="e">
        <f>L1217-#REF!</f>
        <v>#REF!</v>
      </c>
      <c r="U1217" s="70" t="e">
        <f>+L1217/#REF!*100</f>
        <v>#REF!</v>
      </c>
      <c r="V1217" s="70">
        <f t="shared" si="557"/>
        <v>7040</v>
      </c>
      <c r="W1217" s="70">
        <f t="shared" si="558"/>
        <v>139.36061366774945</v>
      </c>
      <c r="X1217" s="113"/>
    </row>
    <row r="1218" spans="1:24" outlineLevel="1">
      <c r="A1218" s="60"/>
      <c r="B1218" s="72" t="s">
        <v>77</v>
      </c>
      <c r="C1218" s="73">
        <v>2111</v>
      </c>
      <c r="D1218" s="99">
        <v>5354.7520000000004</v>
      </c>
      <c r="E1218" s="74"/>
      <c r="F1218" s="74">
        <v>5748.4</v>
      </c>
      <c r="G1218" s="74"/>
      <c r="H1218" s="74">
        <v>5748.4</v>
      </c>
      <c r="I1218" s="74"/>
      <c r="J1218" s="74">
        <f>5748.4*1.5</f>
        <v>8622.5999999999985</v>
      </c>
      <c r="K1218" s="74"/>
      <c r="L1218" s="74">
        <f>5748.4*1.5</f>
        <v>8622.5999999999985</v>
      </c>
      <c r="M1218" s="74"/>
      <c r="N1218" s="74">
        <f>5748.4*1.5</f>
        <v>8622.5999999999985</v>
      </c>
      <c r="O1218" s="74"/>
      <c r="P1218" s="70">
        <f t="shared" si="555"/>
        <v>393.64799999999923</v>
      </c>
      <c r="Q1218" s="70">
        <f t="shared" si="556"/>
        <v>107.3513768704881</v>
      </c>
      <c r="R1218" s="71" t="e">
        <f>#REF!-F1218</f>
        <v>#REF!</v>
      </c>
      <c r="S1218" s="71" t="e">
        <f>#REF!/F1218*100</f>
        <v>#REF!</v>
      </c>
      <c r="T1218" s="70" t="e">
        <f>L1218-#REF!</f>
        <v>#REF!</v>
      </c>
      <c r="U1218" s="70" t="e">
        <f>+L1218/#REF!*100</f>
        <v>#REF!</v>
      </c>
      <c r="V1218" s="70">
        <f t="shared" si="557"/>
        <v>0</v>
      </c>
      <c r="W1218" s="70">
        <f t="shared" si="558"/>
        <v>100</v>
      </c>
      <c r="X1218" s="113"/>
    </row>
    <row r="1219" spans="1:24" outlineLevel="1">
      <c r="A1219" s="60"/>
      <c r="B1219" s="72" t="s">
        <v>118</v>
      </c>
      <c r="C1219" s="73">
        <v>2121</v>
      </c>
      <c r="D1219" s="99">
        <v>821.47699999999998</v>
      </c>
      <c r="E1219" s="74"/>
      <c r="F1219" s="100">
        <v>861.8</v>
      </c>
      <c r="G1219" s="74"/>
      <c r="H1219" s="100">
        <v>861.8</v>
      </c>
      <c r="I1219" s="74"/>
      <c r="J1219" s="100">
        <f>861.8*1.5</f>
        <v>1292.6999999999998</v>
      </c>
      <c r="K1219" s="74"/>
      <c r="L1219" s="100">
        <f>861.8*1.5</f>
        <v>1292.6999999999998</v>
      </c>
      <c r="M1219" s="74"/>
      <c r="N1219" s="100">
        <f>861.8*1.5</f>
        <v>1292.6999999999998</v>
      </c>
      <c r="O1219" s="74"/>
      <c r="P1219" s="70">
        <f t="shared" si="555"/>
        <v>40.322999999999979</v>
      </c>
      <c r="Q1219" s="70">
        <f t="shared" si="556"/>
        <v>104.90859756268283</v>
      </c>
      <c r="R1219" s="71" t="e">
        <f>#REF!-F1219</f>
        <v>#REF!</v>
      </c>
      <c r="S1219" s="71" t="e">
        <f>#REF!/F1219*100</f>
        <v>#REF!</v>
      </c>
      <c r="T1219" s="70" t="e">
        <f>L1219-#REF!</f>
        <v>#REF!</v>
      </c>
      <c r="U1219" s="70" t="e">
        <f>+L1219/#REF!*100</f>
        <v>#REF!</v>
      </c>
      <c r="V1219" s="70">
        <f t="shared" si="557"/>
        <v>0</v>
      </c>
      <c r="W1219" s="70">
        <f t="shared" si="558"/>
        <v>100</v>
      </c>
      <c r="X1219" s="113"/>
    </row>
    <row r="1220" spans="1:24" outlineLevel="1">
      <c r="A1220" s="60"/>
      <c r="B1220" s="101" t="s">
        <v>79</v>
      </c>
      <c r="C1220" s="73">
        <v>2211</v>
      </c>
      <c r="D1220" s="99"/>
      <c r="E1220" s="74"/>
      <c r="F1220" s="100"/>
      <c r="G1220" s="74"/>
      <c r="H1220" s="100"/>
      <c r="I1220" s="74"/>
      <c r="J1220" s="100"/>
      <c r="K1220" s="74"/>
      <c r="L1220" s="100"/>
      <c r="M1220" s="74"/>
      <c r="N1220" s="100"/>
      <c r="O1220" s="74"/>
      <c r="P1220" s="70">
        <f t="shared" si="555"/>
        <v>0</v>
      </c>
      <c r="Q1220" s="70" t="e">
        <f t="shared" si="556"/>
        <v>#DIV/0!</v>
      </c>
      <c r="R1220" s="71" t="e">
        <f>#REF!-F1220</f>
        <v>#REF!</v>
      </c>
      <c r="S1220" s="71" t="e">
        <f>#REF!/F1220*100</f>
        <v>#REF!</v>
      </c>
      <c r="T1220" s="70" t="e">
        <f>L1220-#REF!</f>
        <v>#REF!</v>
      </c>
      <c r="U1220" s="70" t="e">
        <f>+L1220/#REF!*100</f>
        <v>#REF!</v>
      </c>
      <c r="V1220" s="70">
        <f t="shared" si="557"/>
        <v>0</v>
      </c>
      <c r="W1220" s="70" t="e">
        <f t="shared" si="558"/>
        <v>#DIV/0!</v>
      </c>
      <c r="X1220" s="113"/>
    </row>
    <row r="1221" spans="1:24" outlineLevel="1">
      <c r="A1221" s="60"/>
      <c r="B1221" s="76" t="s">
        <v>80</v>
      </c>
      <c r="C1221" s="73">
        <v>2212</v>
      </c>
      <c r="D1221" s="99">
        <v>345.9</v>
      </c>
      <c r="E1221" s="74"/>
      <c r="F1221" s="100">
        <v>370.8</v>
      </c>
      <c r="G1221" s="74"/>
      <c r="H1221" s="100">
        <v>370.8</v>
      </c>
      <c r="I1221" s="74"/>
      <c r="J1221" s="100">
        <v>370.8</v>
      </c>
      <c r="K1221" s="74"/>
      <c r="L1221" s="100">
        <v>370.8</v>
      </c>
      <c r="M1221" s="74"/>
      <c r="N1221" s="100">
        <v>370.8</v>
      </c>
      <c r="O1221" s="74"/>
      <c r="P1221" s="70">
        <f t="shared" si="555"/>
        <v>24.900000000000034</v>
      </c>
      <c r="Q1221" s="70">
        <f t="shared" si="556"/>
        <v>107.19861231569818</v>
      </c>
      <c r="R1221" s="71" t="e">
        <f>#REF!-F1221</f>
        <v>#REF!</v>
      </c>
      <c r="S1221" s="71" t="e">
        <f>#REF!/F1221*100</f>
        <v>#REF!</v>
      </c>
      <c r="T1221" s="70" t="e">
        <f>L1221-#REF!</f>
        <v>#REF!</v>
      </c>
      <c r="U1221" s="70" t="e">
        <f>+L1221/#REF!*100</f>
        <v>#REF!</v>
      </c>
      <c r="V1221" s="70">
        <f t="shared" si="557"/>
        <v>0</v>
      </c>
      <c r="W1221" s="70">
        <f t="shared" si="558"/>
        <v>100</v>
      </c>
      <c r="X1221" s="113"/>
    </row>
    <row r="1222" spans="1:24" outlineLevel="1">
      <c r="A1222" s="60"/>
      <c r="B1222" s="72" t="s">
        <v>81</v>
      </c>
      <c r="C1222" s="73">
        <v>2213</v>
      </c>
      <c r="D1222" s="99"/>
      <c r="E1222" s="74"/>
      <c r="F1222" s="100"/>
      <c r="G1222" s="74"/>
      <c r="H1222" s="100"/>
      <c r="I1222" s="74"/>
      <c r="J1222" s="100"/>
      <c r="K1222" s="74"/>
      <c r="L1222" s="100"/>
      <c r="M1222" s="74"/>
      <c r="N1222" s="100"/>
      <c r="O1222" s="74"/>
      <c r="P1222" s="70">
        <f t="shared" si="555"/>
        <v>0</v>
      </c>
      <c r="Q1222" s="70" t="e">
        <f t="shared" si="556"/>
        <v>#DIV/0!</v>
      </c>
      <c r="R1222" s="71" t="e">
        <f>#REF!-F1222</f>
        <v>#REF!</v>
      </c>
      <c r="S1222" s="71" t="e">
        <f>#REF!/F1222*100</f>
        <v>#REF!</v>
      </c>
      <c r="T1222" s="70" t="e">
        <f>L1222-#REF!</f>
        <v>#REF!</v>
      </c>
      <c r="U1222" s="70" t="e">
        <f>+L1222/#REF!*100</f>
        <v>#REF!</v>
      </c>
      <c r="V1222" s="70">
        <f t="shared" si="557"/>
        <v>0</v>
      </c>
      <c r="W1222" s="70" t="e">
        <f t="shared" si="558"/>
        <v>#DIV/0!</v>
      </c>
      <c r="X1222" s="113"/>
    </row>
    <row r="1223" spans="1:24" outlineLevel="1">
      <c r="A1223" s="60"/>
      <c r="B1223" s="72" t="s">
        <v>82</v>
      </c>
      <c r="C1223" s="73">
        <v>2214</v>
      </c>
      <c r="D1223" s="99">
        <v>84.04</v>
      </c>
      <c r="E1223" s="74"/>
      <c r="F1223" s="100">
        <v>172.5</v>
      </c>
      <c r="G1223" s="74"/>
      <c r="H1223" s="100">
        <v>172.5</v>
      </c>
      <c r="I1223" s="74"/>
      <c r="J1223" s="100">
        <v>172.5</v>
      </c>
      <c r="K1223" s="74"/>
      <c r="L1223" s="100">
        <v>172.5</v>
      </c>
      <c r="M1223" s="74"/>
      <c r="N1223" s="100">
        <v>172.5</v>
      </c>
      <c r="O1223" s="74"/>
      <c r="P1223" s="70">
        <f t="shared" si="555"/>
        <v>88.46</v>
      </c>
      <c r="Q1223" s="70">
        <f t="shared" si="556"/>
        <v>205.25940028557827</v>
      </c>
      <c r="R1223" s="71" t="e">
        <f>#REF!-F1223</f>
        <v>#REF!</v>
      </c>
      <c r="S1223" s="71" t="e">
        <f>#REF!/F1223*100</f>
        <v>#REF!</v>
      </c>
      <c r="T1223" s="70" t="e">
        <f>L1223-#REF!</f>
        <v>#REF!</v>
      </c>
      <c r="U1223" s="70" t="e">
        <f>+L1223/#REF!*100</f>
        <v>#REF!</v>
      </c>
      <c r="V1223" s="70">
        <f t="shared" si="557"/>
        <v>0</v>
      </c>
      <c r="W1223" s="70">
        <f t="shared" si="558"/>
        <v>100</v>
      </c>
      <c r="X1223" s="113"/>
    </row>
    <row r="1224" spans="1:24" outlineLevel="1">
      <c r="A1224" s="60"/>
      <c r="B1224" s="83" t="s">
        <v>83</v>
      </c>
      <c r="C1224" s="78">
        <v>2215</v>
      </c>
      <c r="D1224" s="79">
        <f>D1225+D1226+D1228</f>
        <v>231.8</v>
      </c>
      <c r="E1224" s="79"/>
      <c r="F1224" s="79">
        <f t="shared" ref="F1224" si="559">F1225+F1226+F1227+F1228</f>
        <v>542.6</v>
      </c>
      <c r="G1224" s="79">
        <f t="shared" ref="G1224:J1224" si="560">G1225+G1226+G1227+G1228</f>
        <v>0</v>
      </c>
      <c r="H1224" s="79">
        <f t="shared" si="560"/>
        <v>542.6</v>
      </c>
      <c r="I1224" s="79">
        <f t="shared" si="560"/>
        <v>0</v>
      </c>
      <c r="J1224" s="79">
        <f t="shared" si="560"/>
        <v>542.6</v>
      </c>
      <c r="K1224" s="79">
        <f t="shared" ref="K1224:M1224" si="561">K1225+K1226+K1227+K1228</f>
        <v>0</v>
      </c>
      <c r="L1224" s="79">
        <f t="shared" ref="L1224:O1224" si="562">L1225+L1226+L1227+L1228</f>
        <v>640</v>
      </c>
      <c r="M1224" s="79">
        <f t="shared" si="561"/>
        <v>0</v>
      </c>
      <c r="N1224" s="79">
        <f t="shared" si="562"/>
        <v>700</v>
      </c>
      <c r="O1224" s="79">
        <f t="shared" si="562"/>
        <v>0</v>
      </c>
      <c r="P1224" s="70">
        <f t="shared" si="555"/>
        <v>310.8</v>
      </c>
      <c r="Q1224" s="70">
        <f t="shared" si="556"/>
        <v>234.08110440034511</v>
      </c>
      <c r="R1224" s="71" t="e">
        <f>#REF!-F1224</f>
        <v>#REF!</v>
      </c>
      <c r="S1224" s="71" t="e">
        <f>#REF!/F1224*100</f>
        <v>#REF!</v>
      </c>
      <c r="T1224" s="70" t="e">
        <f>L1224-#REF!</f>
        <v>#REF!</v>
      </c>
      <c r="U1224" s="70" t="e">
        <f>+L1224/#REF!*100</f>
        <v>#REF!</v>
      </c>
      <c r="V1224" s="70">
        <f t="shared" si="557"/>
        <v>60</v>
      </c>
      <c r="W1224" s="70">
        <f t="shared" si="558"/>
        <v>109.375</v>
      </c>
      <c r="X1224" s="113"/>
    </row>
    <row r="1225" spans="1:24" outlineLevel="1">
      <c r="A1225" s="60"/>
      <c r="B1225" s="80" t="s">
        <v>119</v>
      </c>
      <c r="C1225" s="73">
        <v>22151</v>
      </c>
      <c r="D1225" s="99"/>
      <c r="E1225" s="74"/>
      <c r="F1225" s="74"/>
      <c r="G1225" s="74"/>
      <c r="H1225" s="74"/>
      <c r="I1225" s="74"/>
      <c r="J1225" s="74"/>
      <c r="K1225" s="74"/>
      <c r="L1225" s="74"/>
      <c r="M1225" s="74"/>
      <c r="N1225" s="74"/>
      <c r="O1225" s="74"/>
      <c r="P1225" s="70">
        <f t="shared" si="555"/>
        <v>0</v>
      </c>
      <c r="Q1225" s="70" t="e">
        <f t="shared" si="556"/>
        <v>#DIV/0!</v>
      </c>
      <c r="R1225" s="71" t="e">
        <f>#REF!-F1225</f>
        <v>#REF!</v>
      </c>
      <c r="S1225" s="71" t="e">
        <f>#REF!/F1225*100</f>
        <v>#REF!</v>
      </c>
      <c r="T1225" s="70" t="e">
        <f>L1225-#REF!</f>
        <v>#REF!</v>
      </c>
      <c r="U1225" s="70" t="e">
        <f>+L1225/#REF!*100</f>
        <v>#REF!</v>
      </c>
      <c r="V1225" s="70">
        <f t="shared" si="557"/>
        <v>0</v>
      </c>
      <c r="W1225" s="70" t="e">
        <f t="shared" si="558"/>
        <v>#DIV/0!</v>
      </c>
      <c r="X1225" s="113"/>
    </row>
    <row r="1226" spans="1:24" outlineLevel="1">
      <c r="A1226" s="60"/>
      <c r="B1226" s="80" t="s">
        <v>120</v>
      </c>
      <c r="C1226" s="73">
        <v>22152</v>
      </c>
      <c r="D1226" s="99"/>
      <c r="E1226" s="74"/>
      <c r="F1226" s="74"/>
      <c r="G1226" s="74"/>
      <c r="H1226" s="74"/>
      <c r="I1226" s="74"/>
      <c r="J1226" s="74"/>
      <c r="K1226" s="74"/>
      <c r="L1226" s="74"/>
      <c r="M1226" s="74"/>
      <c r="N1226" s="74"/>
      <c r="O1226" s="74"/>
      <c r="P1226" s="70">
        <f t="shared" si="555"/>
        <v>0</v>
      </c>
      <c r="Q1226" s="70" t="e">
        <f t="shared" si="556"/>
        <v>#DIV/0!</v>
      </c>
      <c r="R1226" s="71" t="e">
        <f>#REF!-F1226</f>
        <v>#REF!</v>
      </c>
      <c r="S1226" s="71" t="e">
        <f>#REF!/F1226*100</f>
        <v>#REF!</v>
      </c>
      <c r="T1226" s="70" t="e">
        <f>L1226-#REF!</f>
        <v>#REF!</v>
      </c>
      <c r="U1226" s="70" t="e">
        <f>+L1226/#REF!*100</f>
        <v>#REF!</v>
      </c>
      <c r="V1226" s="70">
        <f t="shared" si="557"/>
        <v>0</v>
      </c>
      <c r="W1226" s="70" t="e">
        <f t="shared" si="558"/>
        <v>#DIV/0!</v>
      </c>
      <c r="X1226" s="113"/>
    </row>
    <row r="1227" spans="1:24" outlineLevel="1">
      <c r="A1227" s="60"/>
      <c r="B1227" s="80" t="s">
        <v>86</v>
      </c>
      <c r="C1227" s="73">
        <v>22153</v>
      </c>
      <c r="D1227" s="99"/>
      <c r="E1227" s="74"/>
      <c r="F1227" s="100"/>
      <c r="G1227" s="74"/>
      <c r="H1227" s="100"/>
      <c r="I1227" s="74"/>
      <c r="J1227" s="100"/>
      <c r="K1227" s="74"/>
      <c r="L1227" s="100"/>
      <c r="M1227" s="74"/>
      <c r="N1227" s="100"/>
      <c r="O1227" s="74"/>
      <c r="P1227" s="70">
        <f t="shared" si="555"/>
        <v>0</v>
      </c>
      <c r="Q1227" s="70" t="e">
        <f t="shared" si="556"/>
        <v>#DIV/0!</v>
      </c>
      <c r="R1227" s="71" t="e">
        <f>#REF!-F1227</f>
        <v>#REF!</v>
      </c>
      <c r="S1227" s="71" t="e">
        <f>#REF!/F1227*100</f>
        <v>#REF!</v>
      </c>
      <c r="T1227" s="70" t="e">
        <f>L1227-#REF!</f>
        <v>#REF!</v>
      </c>
      <c r="U1227" s="70" t="e">
        <f>+L1227/#REF!*100</f>
        <v>#REF!</v>
      </c>
      <c r="V1227" s="70">
        <f t="shared" si="557"/>
        <v>0</v>
      </c>
      <c r="W1227" s="70" t="e">
        <f t="shared" si="558"/>
        <v>#DIV/0!</v>
      </c>
      <c r="X1227" s="113"/>
    </row>
    <row r="1228" spans="1:24" outlineLevel="1">
      <c r="A1228" s="60"/>
      <c r="B1228" s="80" t="s">
        <v>121</v>
      </c>
      <c r="C1228" s="73">
        <v>22154</v>
      </c>
      <c r="D1228" s="99">
        <v>231.8</v>
      </c>
      <c r="E1228" s="74"/>
      <c r="F1228" s="100">
        <v>542.6</v>
      </c>
      <c r="G1228" s="74"/>
      <c r="H1228" s="100">
        <v>542.6</v>
      </c>
      <c r="I1228" s="74"/>
      <c r="J1228" s="100">
        <v>542.6</v>
      </c>
      <c r="K1228" s="74"/>
      <c r="L1228" s="100">
        <v>640</v>
      </c>
      <c r="M1228" s="74"/>
      <c r="N1228" s="100">
        <v>700</v>
      </c>
      <c r="O1228" s="74"/>
      <c r="P1228" s="70">
        <f t="shared" si="555"/>
        <v>310.8</v>
      </c>
      <c r="Q1228" s="70">
        <f t="shared" si="556"/>
        <v>234.08110440034511</v>
      </c>
      <c r="R1228" s="71" t="e">
        <f>#REF!-F1228</f>
        <v>#REF!</v>
      </c>
      <c r="S1228" s="71" t="e">
        <f>#REF!/F1228*100</f>
        <v>#REF!</v>
      </c>
      <c r="T1228" s="70" t="e">
        <f>L1228-#REF!</f>
        <v>#REF!</v>
      </c>
      <c r="U1228" s="70" t="e">
        <f>+L1228/#REF!*100</f>
        <v>#REF!</v>
      </c>
      <c r="V1228" s="70">
        <f t="shared" si="557"/>
        <v>60</v>
      </c>
      <c r="W1228" s="70">
        <f t="shared" si="558"/>
        <v>109.375</v>
      </c>
      <c r="X1228" s="113"/>
    </row>
    <row r="1229" spans="1:24" outlineLevel="1">
      <c r="A1229" s="60"/>
      <c r="B1229" s="76" t="s">
        <v>88</v>
      </c>
      <c r="C1229" s="73">
        <v>2217</v>
      </c>
      <c r="D1229" s="99"/>
      <c r="E1229" s="74"/>
      <c r="F1229" s="100"/>
      <c r="G1229" s="74"/>
      <c r="H1229" s="100"/>
      <c r="I1229" s="74"/>
      <c r="J1229" s="100"/>
      <c r="K1229" s="74"/>
      <c r="L1229" s="100"/>
      <c r="M1229" s="74"/>
      <c r="N1229" s="100"/>
      <c r="O1229" s="74"/>
      <c r="P1229" s="70">
        <f t="shared" si="555"/>
        <v>0</v>
      </c>
      <c r="Q1229" s="70" t="e">
        <f t="shared" si="556"/>
        <v>#DIV/0!</v>
      </c>
      <c r="R1229" s="71" t="e">
        <f>#REF!-F1229</f>
        <v>#REF!</v>
      </c>
      <c r="S1229" s="71" t="e">
        <f>#REF!/F1229*100</f>
        <v>#REF!</v>
      </c>
      <c r="T1229" s="70" t="e">
        <f>L1229-#REF!</f>
        <v>#REF!</v>
      </c>
      <c r="U1229" s="70" t="e">
        <f>+L1229/#REF!*100</f>
        <v>#REF!</v>
      </c>
      <c r="V1229" s="70">
        <f t="shared" si="557"/>
        <v>0</v>
      </c>
      <c r="W1229" s="70" t="e">
        <f t="shared" si="558"/>
        <v>#DIV/0!</v>
      </c>
      <c r="X1229" s="113"/>
    </row>
    <row r="1230" spans="1:24" outlineLevel="1">
      <c r="A1230" s="60"/>
      <c r="B1230" s="72" t="s">
        <v>89</v>
      </c>
      <c r="C1230" s="73">
        <v>2218</v>
      </c>
      <c r="D1230" s="99"/>
      <c r="E1230" s="74"/>
      <c r="F1230" s="100"/>
      <c r="G1230" s="74"/>
      <c r="H1230" s="100"/>
      <c r="I1230" s="74"/>
      <c r="J1230" s="100"/>
      <c r="K1230" s="74"/>
      <c r="L1230" s="100"/>
      <c r="M1230" s="74"/>
      <c r="N1230" s="100"/>
      <c r="O1230" s="74"/>
      <c r="P1230" s="70">
        <f t="shared" si="555"/>
        <v>0</v>
      </c>
      <c r="Q1230" s="70" t="e">
        <f t="shared" si="556"/>
        <v>#DIV/0!</v>
      </c>
      <c r="R1230" s="71" t="e">
        <f>#REF!-F1230</f>
        <v>#REF!</v>
      </c>
      <c r="S1230" s="71" t="e">
        <f>#REF!/F1230*100</f>
        <v>#REF!</v>
      </c>
      <c r="T1230" s="70" t="e">
        <f>L1230-#REF!</f>
        <v>#REF!</v>
      </c>
      <c r="U1230" s="70" t="e">
        <f>+L1230/#REF!*100</f>
        <v>#REF!</v>
      </c>
      <c r="V1230" s="70">
        <f t="shared" si="557"/>
        <v>0</v>
      </c>
      <c r="W1230" s="70" t="e">
        <f t="shared" si="558"/>
        <v>#DIV/0!</v>
      </c>
      <c r="X1230" s="113"/>
    </row>
    <row r="1231" spans="1:24" outlineLevel="1">
      <c r="A1231" s="60"/>
      <c r="B1231" s="72" t="s">
        <v>122</v>
      </c>
      <c r="C1231" s="73">
        <v>2221</v>
      </c>
      <c r="D1231" s="99"/>
      <c r="E1231" s="74"/>
      <c r="F1231" s="100"/>
      <c r="G1231" s="74"/>
      <c r="H1231" s="100"/>
      <c r="I1231" s="74"/>
      <c r="J1231" s="100"/>
      <c r="K1231" s="74"/>
      <c r="L1231" s="100"/>
      <c r="M1231" s="74"/>
      <c r="N1231" s="100"/>
      <c r="O1231" s="74"/>
      <c r="P1231" s="70">
        <f t="shared" si="555"/>
        <v>0</v>
      </c>
      <c r="Q1231" s="70" t="e">
        <f t="shared" si="556"/>
        <v>#DIV/0!</v>
      </c>
      <c r="R1231" s="71" t="e">
        <f>#REF!-F1231</f>
        <v>#REF!</v>
      </c>
      <c r="S1231" s="71" t="e">
        <f>#REF!/F1231*100</f>
        <v>#REF!</v>
      </c>
      <c r="T1231" s="70" t="e">
        <f>L1231-#REF!</f>
        <v>#REF!</v>
      </c>
      <c r="U1231" s="70" t="e">
        <f>+L1231/#REF!*100</f>
        <v>#REF!</v>
      </c>
      <c r="V1231" s="70">
        <f t="shared" si="557"/>
        <v>0</v>
      </c>
      <c r="W1231" s="70" t="e">
        <f t="shared" si="558"/>
        <v>#DIV/0!</v>
      </c>
      <c r="X1231" s="113"/>
    </row>
    <row r="1232" spans="1:24" ht="25.5" outlineLevel="1">
      <c r="A1232" s="60"/>
      <c r="B1232" s="81" t="s">
        <v>91</v>
      </c>
      <c r="C1232" s="73">
        <v>2222</v>
      </c>
      <c r="D1232" s="99">
        <v>1713.127</v>
      </c>
      <c r="E1232" s="99">
        <v>717.04</v>
      </c>
      <c r="F1232" s="119">
        <v>4027.3</v>
      </c>
      <c r="G1232" s="99"/>
      <c r="H1232" s="119">
        <v>3969.3</v>
      </c>
      <c r="I1232" s="99">
        <v>726.9</v>
      </c>
      <c r="J1232" s="119">
        <v>4027.3</v>
      </c>
      <c r="K1232" s="99"/>
      <c r="L1232" s="119">
        <v>4027.3</v>
      </c>
      <c r="M1232" s="99"/>
      <c r="N1232" s="119">
        <v>4027.3</v>
      </c>
      <c r="O1232" s="99"/>
      <c r="P1232" s="70">
        <f t="shared" si="555"/>
        <v>2314.1730000000002</v>
      </c>
      <c r="Q1232" s="70">
        <f t="shared" si="556"/>
        <v>235.08473102110935</v>
      </c>
      <c r="R1232" s="71" t="e">
        <f>#REF!-F1232</f>
        <v>#REF!</v>
      </c>
      <c r="S1232" s="71" t="e">
        <f>#REF!/F1232*100</f>
        <v>#REF!</v>
      </c>
      <c r="T1232" s="70" t="e">
        <f>L1232-#REF!</f>
        <v>#REF!</v>
      </c>
      <c r="U1232" s="70" t="e">
        <f>+L1232/#REF!*100</f>
        <v>#REF!</v>
      </c>
      <c r="V1232" s="70">
        <f t="shared" si="557"/>
        <v>0</v>
      </c>
      <c r="W1232" s="70">
        <f t="shared" si="558"/>
        <v>100</v>
      </c>
      <c r="X1232" s="113"/>
    </row>
    <row r="1233" spans="1:24" ht="25.5" outlineLevel="1">
      <c r="A1233" s="60"/>
      <c r="B1233" s="73" t="s">
        <v>167</v>
      </c>
      <c r="C1233" s="73">
        <v>2223</v>
      </c>
      <c r="D1233" s="99"/>
      <c r="E1233" s="74"/>
      <c r="F1233" s="100"/>
      <c r="G1233" s="74"/>
      <c r="H1233" s="100"/>
      <c r="I1233" s="74"/>
      <c r="J1233" s="100"/>
      <c r="K1233" s="74"/>
      <c r="L1233" s="100"/>
      <c r="M1233" s="74"/>
      <c r="N1233" s="100"/>
      <c r="O1233" s="74"/>
      <c r="P1233" s="70">
        <f t="shared" si="555"/>
        <v>0</v>
      </c>
      <c r="Q1233" s="70" t="e">
        <f t="shared" si="556"/>
        <v>#DIV/0!</v>
      </c>
      <c r="R1233" s="71" t="e">
        <f>#REF!-F1233</f>
        <v>#REF!</v>
      </c>
      <c r="S1233" s="71" t="e">
        <f>#REF!/F1233*100</f>
        <v>#REF!</v>
      </c>
      <c r="T1233" s="70" t="e">
        <f>L1233-#REF!</f>
        <v>#REF!</v>
      </c>
      <c r="U1233" s="70" t="e">
        <f>+L1233/#REF!*100</f>
        <v>#REF!</v>
      </c>
      <c r="V1233" s="70">
        <f t="shared" si="557"/>
        <v>0</v>
      </c>
      <c r="W1233" s="70" t="e">
        <f t="shared" si="558"/>
        <v>#DIV/0!</v>
      </c>
      <c r="X1233" s="113"/>
    </row>
    <row r="1234" spans="1:24" outlineLevel="1">
      <c r="A1234" s="60"/>
      <c r="B1234" s="81" t="s">
        <v>128</v>
      </c>
      <c r="C1234" s="73">
        <v>2224</v>
      </c>
      <c r="D1234" s="99"/>
      <c r="E1234" s="74"/>
      <c r="F1234" s="74"/>
      <c r="G1234" s="74"/>
      <c r="H1234" s="74"/>
      <c r="I1234" s="74"/>
      <c r="J1234" s="74"/>
      <c r="K1234" s="74"/>
      <c r="L1234" s="74"/>
      <c r="M1234" s="74"/>
      <c r="N1234" s="74"/>
      <c r="O1234" s="74"/>
      <c r="P1234" s="70">
        <f t="shared" si="555"/>
        <v>0</v>
      </c>
      <c r="Q1234" s="70" t="e">
        <f t="shared" si="556"/>
        <v>#DIV/0!</v>
      </c>
      <c r="R1234" s="71" t="e">
        <f>#REF!-F1234</f>
        <v>#REF!</v>
      </c>
      <c r="S1234" s="71" t="e">
        <f>#REF!/F1234*100</f>
        <v>#REF!</v>
      </c>
      <c r="T1234" s="70" t="e">
        <f>L1234-#REF!</f>
        <v>#REF!</v>
      </c>
      <c r="U1234" s="70" t="e">
        <f>+L1234/#REF!*100</f>
        <v>#REF!</v>
      </c>
      <c r="V1234" s="70">
        <f t="shared" si="557"/>
        <v>0</v>
      </c>
      <c r="W1234" s="70" t="e">
        <f t="shared" si="558"/>
        <v>#DIV/0!</v>
      </c>
      <c r="X1234" s="113"/>
    </row>
    <row r="1235" spans="1:24" outlineLevel="1">
      <c r="A1235" s="60"/>
      <c r="B1235" s="81" t="s">
        <v>123</v>
      </c>
      <c r="C1235" s="73">
        <v>2225</v>
      </c>
      <c r="D1235" s="99"/>
      <c r="E1235" s="74"/>
      <c r="F1235" s="74"/>
      <c r="G1235" s="74"/>
      <c r="H1235" s="74"/>
      <c r="I1235" s="74"/>
      <c r="J1235" s="74"/>
      <c r="K1235" s="74"/>
      <c r="L1235" s="74"/>
      <c r="M1235" s="74"/>
      <c r="N1235" s="74"/>
      <c r="O1235" s="74"/>
      <c r="P1235" s="70">
        <f t="shared" si="555"/>
        <v>0</v>
      </c>
      <c r="Q1235" s="70" t="e">
        <f t="shared" si="556"/>
        <v>#DIV/0!</v>
      </c>
      <c r="R1235" s="71" t="e">
        <f>#REF!-F1235</f>
        <v>#REF!</v>
      </c>
      <c r="S1235" s="71" t="e">
        <f>#REF!/F1235*100</f>
        <v>#REF!</v>
      </c>
      <c r="T1235" s="70" t="e">
        <f>L1235-#REF!</f>
        <v>#REF!</v>
      </c>
      <c r="U1235" s="70" t="e">
        <f>+L1235/#REF!*100</f>
        <v>#REF!</v>
      </c>
      <c r="V1235" s="70">
        <f t="shared" si="557"/>
        <v>0</v>
      </c>
      <c r="W1235" s="70" t="e">
        <f t="shared" si="558"/>
        <v>#DIV/0!</v>
      </c>
      <c r="X1235" s="113"/>
    </row>
    <row r="1236" spans="1:24" s="112" customFormat="1" outlineLevel="1">
      <c r="A1236" s="60"/>
      <c r="B1236" s="110" t="s">
        <v>124</v>
      </c>
      <c r="C1236" s="78">
        <v>2231</v>
      </c>
      <c r="D1236" s="79">
        <f>D1237+D1238</f>
        <v>1603.2749999999999</v>
      </c>
      <c r="E1236" s="67"/>
      <c r="F1236" s="67">
        <f>F1237+F1238+F1239+F1240</f>
        <v>2029.2</v>
      </c>
      <c r="G1236" s="67"/>
      <c r="H1236" s="67">
        <f>H1237+H1238+H1239+H1240</f>
        <v>2029.2</v>
      </c>
      <c r="I1236" s="67"/>
      <c r="J1236" s="67">
        <f>J1237+J1238+J1239+J1240</f>
        <v>2520</v>
      </c>
      <c r="K1236" s="67"/>
      <c r="L1236" s="67">
        <f>L1237+L1238+L1239+L1240</f>
        <v>2760</v>
      </c>
      <c r="M1236" s="67"/>
      <c r="N1236" s="67">
        <f>N1237+N1238+N1239+N1240</f>
        <v>2960</v>
      </c>
      <c r="O1236" s="67"/>
      <c r="P1236" s="111">
        <f t="shared" si="555"/>
        <v>425.92500000000018</v>
      </c>
      <c r="Q1236" s="111">
        <f t="shared" si="556"/>
        <v>126.56593535107828</v>
      </c>
      <c r="R1236" s="98" t="e">
        <f>#REF!-F1236</f>
        <v>#REF!</v>
      </c>
      <c r="S1236" s="98" t="e">
        <f>#REF!/F1236*100</f>
        <v>#REF!</v>
      </c>
      <c r="T1236" s="111" t="e">
        <f>L1236-#REF!</f>
        <v>#REF!</v>
      </c>
      <c r="U1236" s="111" t="e">
        <f>+L1236/#REF!*100</f>
        <v>#REF!</v>
      </c>
      <c r="V1236" s="111">
        <f t="shared" si="557"/>
        <v>200</v>
      </c>
      <c r="W1236" s="111">
        <f t="shared" si="558"/>
        <v>107.24637681159422</v>
      </c>
      <c r="X1236" s="117"/>
    </row>
    <row r="1237" spans="1:24" outlineLevel="1">
      <c r="A1237" s="60"/>
      <c r="B1237" s="81" t="s">
        <v>96</v>
      </c>
      <c r="C1237" s="73">
        <v>22311100</v>
      </c>
      <c r="D1237" s="99">
        <v>1112.4749999999999</v>
      </c>
      <c r="E1237" s="74"/>
      <c r="F1237" s="74">
        <v>1301.2</v>
      </c>
      <c r="G1237" s="74">
        <v>360</v>
      </c>
      <c r="H1237" s="74">
        <v>1301.2</v>
      </c>
      <c r="I1237" s="74">
        <v>360</v>
      </c>
      <c r="J1237" s="74">
        <v>1500</v>
      </c>
      <c r="K1237" s="74">
        <v>360</v>
      </c>
      <c r="L1237" s="74">
        <v>1560</v>
      </c>
      <c r="M1237" s="74">
        <v>360</v>
      </c>
      <c r="N1237" s="74">
        <v>1600</v>
      </c>
      <c r="O1237" s="74">
        <v>360</v>
      </c>
      <c r="P1237" s="70">
        <f t="shared" si="555"/>
        <v>188.72500000000014</v>
      </c>
      <c r="Q1237" s="70">
        <f t="shared" si="556"/>
        <v>116.96442616688016</v>
      </c>
      <c r="R1237" s="71" t="e">
        <f>#REF!-F1237</f>
        <v>#REF!</v>
      </c>
      <c r="S1237" s="71" t="e">
        <f>#REF!/F1237*100</f>
        <v>#REF!</v>
      </c>
      <c r="T1237" s="70" t="e">
        <f>L1237-#REF!</f>
        <v>#REF!</v>
      </c>
      <c r="U1237" s="70" t="e">
        <f>+L1237/#REF!*100</f>
        <v>#REF!</v>
      </c>
      <c r="V1237" s="70">
        <f t="shared" si="557"/>
        <v>40</v>
      </c>
      <c r="W1237" s="70">
        <f t="shared" si="558"/>
        <v>102.56410256410255</v>
      </c>
      <c r="X1237" s="113"/>
    </row>
    <row r="1238" spans="1:24" outlineLevel="1">
      <c r="A1238" s="60"/>
      <c r="B1238" s="81" t="s">
        <v>97</v>
      </c>
      <c r="C1238" s="73">
        <v>22311200</v>
      </c>
      <c r="D1238" s="99">
        <v>490.8</v>
      </c>
      <c r="E1238" s="74">
        <v>82.326999999999998</v>
      </c>
      <c r="F1238" s="74">
        <v>728</v>
      </c>
      <c r="G1238" s="74"/>
      <c r="H1238" s="74">
        <v>728</v>
      </c>
      <c r="I1238" s="74"/>
      <c r="J1238" s="74">
        <v>1020</v>
      </c>
      <c r="K1238" s="74"/>
      <c r="L1238" s="74">
        <v>1200</v>
      </c>
      <c r="M1238" s="74"/>
      <c r="N1238" s="74">
        <v>1360</v>
      </c>
      <c r="O1238" s="74"/>
      <c r="P1238" s="70">
        <f t="shared" si="555"/>
        <v>237.2</v>
      </c>
      <c r="Q1238" s="70">
        <f t="shared" si="556"/>
        <v>148.32925835370821</v>
      </c>
      <c r="R1238" s="71" t="e">
        <f>#REF!-F1238</f>
        <v>#REF!</v>
      </c>
      <c r="S1238" s="71" t="e">
        <f>#REF!/F1238*100</f>
        <v>#REF!</v>
      </c>
      <c r="T1238" s="70" t="e">
        <f>L1238-#REF!</f>
        <v>#REF!</v>
      </c>
      <c r="U1238" s="70" t="e">
        <f>+L1238/#REF!*100</f>
        <v>#REF!</v>
      </c>
      <c r="V1238" s="70">
        <f t="shared" si="557"/>
        <v>160</v>
      </c>
      <c r="W1238" s="70">
        <f t="shared" si="558"/>
        <v>113.33333333333333</v>
      </c>
      <c r="X1238" s="113"/>
    </row>
    <row r="1239" spans="1:24" ht="25.5" hidden="1" outlineLevel="1">
      <c r="A1239" s="60"/>
      <c r="B1239" s="81" t="s">
        <v>98</v>
      </c>
      <c r="C1239" s="73">
        <v>22311300</v>
      </c>
      <c r="D1239" s="74"/>
      <c r="E1239" s="74"/>
      <c r="F1239" s="74"/>
      <c r="G1239" s="74"/>
      <c r="H1239" s="74"/>
      <c r="I1239" s="74"/>
      <c r="J1239" s="74"/>
      <c r="K1239" s="74"/>
      <c r="L1239" s="74"/>
      <c r="M1239" s="74"/>
      <c r="N1239" s="74"/>
      <c r="O1239" s="74"/>
      <c r="P1239" s="70">
        <f t="shared" si="555"/>
        <v>0</v>
      </c>
      <c r="Q1239" s="70" t="e">
        <f t="shared" si="556"/>
        <v>#DIV/0!</v>
      </c>
      <c r="R1239" s="71" t="e">
        <f>#REF!-F1239</f>
        <v>#REF!</v>
      </c>
      <c r="S1239" s="71" t="e">
        <f>#REF!/F1239*100</f>
        <v>#REF!</v>
      </c>
      <c r="T1239" s="70" t="e">
        <f>L1239-#REF!</f>
        <v>#REF!</v>
      </c>
      <c r="U1239" s="70" t="e">
        <f>+L1239/#REF!*100</f>
        <v>#REF!</v>
      </c>
      <c r="V1239" s="70">
        <f t="shared" si="557"/>
        <v>0</v>
      </c>
      <c r="W1239" s="70" t="e">
        <f t="shared" si="558"/>
        <v>#DIV/0!</v>
      </c>
      <c r="X1239" s="113"/>
    </row>
    <row r="1240" spans="1:24" hidden="1" outlineLevel="1">
      <c r="A1240" s="60"/>
      <c r="B1240" s="81" t="s">
        <v>99</v>
      </c>
      <c r="C1240" s="73">
        <v>22311400</v>
      </c>
      <c r="D1240" s="74"/>
      <c r="E1240" s="74"/>
      <c r="F1240" s="74"/>
      <c r="G1240" s="74"/>
      <c r="H1240" s="74"/>
      <c r="I1240" s="74"/>
      <c r="J1240" s="74"/>
      <c r="K1240" s="74"/>
      <c r="L1240" s="74"/>
      <c r="M1240" s="74"/>
      <c r="N1240" s="74"/>
      <c r="O1240" s="74"/>
      <c r="P1240" s="70">
        <f t="shared" si="555"/>
        <v>0</v>
      </c>
      <c r="Q1240" s="70" t="e">
        <f t="shared" si="556"/>
        <v>#DIV/0!</v>
      </c>
      <c r="R1240" s="71" t="e">
        <f>#REF!-F1240</f>
        <v>#REF!</v>
      </c>
      <c r="S1240" s="71" t="e">
        <f>#REF!/F1240*100</f>
        <v>#REF!</v>
      </c>
      <c r="T1240" s="70" t="e">
        <f>L1240-#REF!</f>
        <v>#REF!</v>
      </c>
      <c r="U1240" s="70" t="e">
        <f>+L1240/#REF!*100</f>
        <v>#REF!</v>
      </c>
      <c r="V1240" s="70">
        <f t="shared" si="557"/>
        <v>0</v>
      </c>
      <c r="W1240" s="70" t="e">
        <f t="shared" si="558"/>
        <v>#DIV/0!</v>
      </c>
      <c r="X1240" s="113"/>
    </row>
    <row r="1241" spans="1:24" hidden="1" outlineLevel="1">
      <c r="A1241" s="60"/>
      <c r="B1241" s="81" t="s">
        <v>100</v>
      </c>
      <c r="C1241" s="73">
        <v>2235</v>
      </c>
      <c r="D1241" s="74"/>
      <c r="E1241" s="74"/>
      <c r="F1241" s="74"/>
      <c r="G1241" s="74"/>
      <c r="H1241" s="74"/>
      <c r="I1241" s="74"/>
      <c r="J1241" s="74"/>
      <c r="K1241" s="74"/>
      <c r="L1241" s="74"/>
      <c r="M1241" s="74"/>
      <c r="N1241" s="74"/>
      <c r="O1241" s="74"/>
      <c r="P1241" s="70">
        <f t="shared" si="555"/>
        <v>0</v>
      </c>
      <c r="Q1241" s="70" t="e">
        <f t="shared" si="556"/>
        <v>#DIV/0!</v>
      </c>
      <c r="R1241" s="71" t="e">
        <f>#REF!-F1241</f>
        <v>#REF!</v>
      </c>
      <c r="S1241" s="71" t="e">
        <f>#REF!/F1241*100</f>
        <v>#REF!</v>
      </c>
      <c r="T1241" s="70" t="e">
        <f>L1241-#REF!</f>
        <v>#REF!</v>
      </c>
      <c r="U1241" s="70" t="e">
        <f>+L1241/#REF!*100</f>
        <v>#REF!</v>
      </c>
      <c r="V1241" s="70">
        <f t="shared" si="557"/>
        <v>0</v>
      </c>
      <c r="W1241" s="70" t="e">
        <f t="shared" si="558"/>
        <v>#DIV/0!</v>
      </c>
      <c r="X1241" s="113"/>
    </row>
    <row r="1242" spans="1:24" hidden="1" outlineLevel="1">
      <c r="A1242" s="60"/>
      <c r="B1242" s="72" t="s">
        <v>101</v>
      </c>
      <c r="C1242" s="73">
        <v>2511</v>
      </c>
      <c r="D1242" s="74"/>
      <c r="E1242" s="74"/>
      <c r="F1242" s="74"/>
      <c r="G1242" s="74"/>
      <c r="H1242" s="74"/>
      <c r="I1242" s="74"/>
      <c r="J1242" s="74"/>
      <c r="K1242" s="74"/>
      <c r="L1242" s="74"/>
      <c r="M1242" s="74"/>
      <c r="N1242" s="74"/>
      <c r="O1242" s="74"/>
      <c r="P1242" s="70">
        <f t="shared" si="555"/>
        <v>0</v>
      </c>
      <c r="Q1242" s="70" t="e">
        <f t="shared" si="556"/>
        <v>#DIV/0!</v>
      </c>
      <c r="R1242" s="71" t="e">
        <f>#REF!-F1242</f>
        <v>#REF!</v>
      </c>
      <c r="S1242" s="71" t="e">
        <f>#REF!/F1242*100</f>
        <v>#REF!</v>
      </c>
      <c r="T1242" s="70" t="e">
        <f>L1242-#REF!</f>
        <v>#REF!</v>
      </c>
      <c r="U1242" s="70" t="e">
        <f>+L1242/#REF!*100</f>
        <v>#REF!</v>
      </c>
      <c r="V1242" s="70">
        <f t="shared" si="557"/>
        <v>0</v>
      </c>
      <c r="W1242" s="70" t="e">
        <f t="shared" si="558"/>
        <v>#DIV/0!</v>
      </c>
      <c r="X1242" s="113"/>
    </row>
    <row r="1243" spans="1:24" hidden="1" outlineLevel="1">
      <c r="A1243" s="60"/>
      <c r="B1243" s="72" t="s">
        <v>102</v>
      </c>
      <c r="C1243" s="73">
        <v>2512</v>
      </c>
      <c r="D1243" s="74"/>
      <c r="E1243" s="74"/>
      <c r="F1243" s="74"/>
      <c r="G1243" s="74"/>
      <c r="H1243" s="74"/>
      <c r="I1243" s="74"/>
      <c r="J1243" s="74"/>
      <c r="K1243" s="74"/>
      <c r="L1243" s="74"/>
      <c r="M1243" s="74"/>
      <c r="N1243" s="74"/>
      <c r="O1243" s="74"/>
      <c r="P1243" s="70">
        <f t="shared" si="555"/>
        <v>0</v>
      </c>
      <c r="Q1243" s="70" t="e">
        <f t="shared" si="556"/>
        <v>#DIV/0!</v>
      </c>
      <c r="R1243" s="71" t="e">
        <f>#REF!-F1243</f>
        <v>#REF!</v>
      </c>
      <c r="S1243" s="71" t="e">
        <f>#REF!/F1243*100</f>
        <v>#REF!</v>
      </c>
      <c r="T1243" s="70" t="e">
        <f>L1243-#REF!</f>
        <v>#REF!</v>
      </c>
      <c r="U1243" s="70" t="e">
        <f>+L1243/#REF!*100</f>
        <v>#REF!</v>
      </c>
      <c r="V1243" s="70">
        <f t="shared" si="557"/>
        <v>0</v>
      </c>
      <c r="W1243" s="70" t="e">
        <f t="shared" si="558"/>
        <v>#DIV/0!</v>
      </c>
      <c r="X1243" s="113"/>
    </row>
    <row r="1244" spans="1:24" hidden="1" outlineLevel="1">
      <c r="A1244" s="60"/>
      <c r="B1244" s="72" t="s">
        <v>129</v>
      </c>
      <c r="C1244" s="73">
        <v>2521</v>
      </c>
      <c r="D1244" s="74"/>
      <c r="E1244" s="74"/>
      <c r="F1244" s="74"/>
      <c r="G1244" s="74"/>
      <c r="H1244" s="74"/>
      <c r="I1244" s="74"/>
      <c r="J1244" s="74"/>
      <c r="K1244" s="74"/>
      <c r="L1244" s="74"/>
      <c r="M1244" s="74"/>
      <c r="N1244" s="74"/>
      <c r="O1244" s="74"/>
      <c r="P1244" s="70">
        <f t="shared" si="555"/>
        <v>0</v>
      </c>
      <c r="Q1244" s="70" t="e">
        <f t="shared" si="556"/>
        <v>#DIV/0!</v>
      </c>
      <c r="R1244" s="71" t="e">
        <f>#REF!-F1244</f>
        <v>#REF!</v>
      </c>
      <c r="S1244" s="71" t="e">
        <f>#REF!/F1244*100</f>
        <v>#REF!</v>
      </c>
      <c r="T1244" s="70" t="e">
        <f>L1244-#REF!</f>
        <v>#REF!</v>
      </c>
      <c r="U1244" s="70" t="e">
        <f>+L1244/#REF!*100</f>
        <v>#REF!</v>
      </c>
      <c r="V1244" s="70">
        <f t="shared" si="557"/>
        <v>0</v>
      </c>
      <c r="W1244" s="70" t="e">
        <f t="shared" si="558"/>
        <v>#DIV/0!</v>
      </c>
      <c r="X1244" s="113"/>
    </row>
    <row r="1245" spans="1:24" ht="25.5" outlineLevel="1">
      <c r="A1245" s="60"/>
      <c r="B1245" s="85" t="s">
        <v>104</v>
      </c>
      <c r="C1245" s="73">
        <v>2721</v>
      </c>
      <c r="D1245" s="74"/>
      <c r="E1245" s="74"/>
      <c r="F1245" s="74"/>
      <c r="G1245" s="74"/>
      <c r="H1245" s="74"/>
      <c r="I1245" s="74"/>
      <c r="J1245" s="74"/>
      <c r="K1245" s="74"/>
      <c r="L1245" s="74"/>
      <c r="M1245" s="74"/>
      <c r="N1245" s="74"/>
      <c r="O1245" s="74"/>
      <c r="P1245" s="70">
        <f t="shared" si="555"/>
        <v>0</v>
      </c>
      <c r="Q1245" s="70" t="e">
        <f t="shared" si="556"/>
        <v>#DIV/0!</v>
      </c>
      <c r="R1245" s="71" t="e">
        <f>#REF!-F1245</f>
        <v>#REF!</v>
      </c>
      <c r="S1245" s="71" t="e">
        <f>#REF!/F1245*100</f>
        <v>#REF!</v>
      </c>
      <c r="T1245" s="70" t="e">
        <f>L1245-#REF!</f>
        <v>#REF!</v>
      </c>
      <c r="U1245" s="70" t="e">
        <f>+L1245/#REF!*100</f>
        <v>#REF!</v>
      </c>
      <c r="V1245" s="70">
        <f t="shared" si="557"/>
        <v>0</v>
      </c>
      <c r="W1245" s="70" t="e">
        <f t="shared" si="558"/>
        <v>#DIV/0!</v>
      </c>
      <c r="X1245" s="113"/>
    </row>
    <row r="1246" spans="1:24" outlineLevel="1">
      <c r="A1246" s="60"/>
      <c r="B1246" s="88" t="s">
        <v>109</v>
      </c>
      <c r="C1246" s="73"/>
      <c r="D1246" s="67">
        <f>SUM(D1247:D1249)</f>
        <v>113.5</v>
      </c>
      <c r="E1246" s="67"/>
      <c r="F1246" s="67">
        <f>F1247+F1248+F1249</f>
        <v>20</v>
      </c>
      <c r="G1246" s="67">
        <f>SUM(G1247:G1249)</f>
        <v>0</v>
      </c>
      <c r="H1246" s="67">
        <f>H1247+H1248+H1249</f>
        <v>20</v>
      </c>
      <c r="I1246" s="67">
        <f>SUM(I1247:I1249)</f>
        <v>0</v>
      </c>
      <c r="J1246" s="67">
        <f>J1247+J1248+J1249</f>
        <v>20</v>
      </c>
      <c r="K1246" s="67">
        <f>SUM(K1247:K1249)</f>
        <v>0</v>
      </c>
      <c r="L1246" s="67">
        <f>L1247+L1248+L1249</f>
        <v>0</v>
      </c>
      <c r="M1246" s="67">
        <f>SUM(M1247:M1249)</f>
        <v>0</v>
      </c>
      <c r="N1246" s="67">
        <f>N1247+N1248+N1249</f>
        <v>6780</v>
      </c>
      <c r="O1246" s="67">
        <f>SUM(O1247:O1249)</f>
        <v>0</v>
      </c>
      <c r="P1246" s="70">
        <f t="shared" si="555"/>
        <v>-93.5</v>
      </c>
      <c r="Q1246" s="70">
        <f t="shared" si="556"/>
        <v>17.621145374449341</v>
      </c>
      <c r="R1246" s="71" t="e">
        <f>#REF!-F1246</f>
        <v>#REF!</v>
      </c>
      <c r="S1246" s="71" t="e">
        <f>#REF!/F1246*100</f>
        <v>#REF!</v>
      </c>
      <c r="T1246" s="70" t="e">
        <f>L1246-#REF!</f>
        <v>#REF!</v>
      </c>
      <c r="U1246" s="70" t="e">
        <f>+L1246/#REF!*100</f>
        <v>#REF!</v>
      </c>
      <c r="V1246" s="70">
        <f t="shared" si="557"/>
        <v>6780</v>
      </c>
      <c r="W1246" s="70" t="e">
        <f t="shared" si="558"/>
        <v>#DIV/0!</v>
      </c>
      <c r="X1246" s="113"/>
    </row>
    <row r="1247" spans="1:24" outlineLevel="1">
      <c r="A1247" s="60"/>
      <c r="B1247" s="72" t="s">
        <v>110</v>
      </c>
      <c r="C1247" s="73">
        <v>3111</v>
      </c>
      <c r="D1247" s="74">
        <v>72</v>
      </c>
      <c r="E1247" s="74"/>
      <c r="F1247" s="74"/>
      <c r="G1247" s="74"/>
      <c r="H1247" s="74"/>
      <c r="I1247" s="74"/>
      <c r="J1247" s="74"/>
      <c r="K1247" s="74"/>
      <c r="L1247" s="74"/>
      <c r="M1247" s="74"/>
      <c r="N1247" s="74"/>
      <c r="O1247" s="74"/>
      <c r="P1247" s="70">
        <f t="shared" si="555"/>
        <v>-72</v>
      </c>
      <c r="Q1247" s="70">
        <f t="shared" si="556"/>
        <v>0</v>
      </c>
      <c r="R1247" s="71" t="e">
        <f>#REF!-F1247</f>
        <v>#REF!</v>
      </c>
      <c r="S1247" s="71" t="e">
        <f>#REF!/F1247*100</f>
        <v>#REF!</v>
      </c>
      <c r="T1247" s="70" t="e">
        <f>L1247-#REF!</f>
        <v>#REF!</v>
      </c>
      <c r="U1247" s="70" t="e">
        <f>+L1247/#REF!*100</f>
        <v>#REF!</v>
      </c>
      <c r="V1247" s="70">
        <f t="shared" si="557"/>
        <v>0</v>
      </c>
      <c r="W1247" s="70" t="e">
        <f t="shared" si="558"/>
        <v>#DIV/0!</v>
      </c>
      <c r="X1247" s="113"/>
    </row>
    <row r="1248" spans="1:24" outlineLevel="1">
      <c r="A1248" s="60"/>
      <c r="B1248" s="72" t="s">
        <v>111</v>
      </c>
      <c r="C1248" s="73">
        <v>3112</v>
      </c>
      <c r="D1248" s="74">
        <v>41.5</v>
      </c>
      <c r="E1248" s="74"/>
      <c r="F1248" s="74">
        <v>20</v>
      </c>
      <c r="G1248" s="74"/>
      <c r="H1248" s="74">
        <v>20</v>
      </c>
      <c r="I1248" s="74"/>
      <c r="J1248" s="74">
        <v>20</v>
      </c>
      <c r="K1248" s="74"/>
      <c r="L1248" s="74"/>
      <c r="M1248" s="74"/>
      <c r="N1248" s="74">
        <v>6780</v>
      </c>
      <c r="O1248" s="74"/>
      <c r="P1248" s="70">
        <f t="shared" si="555"/>
        <v>-21.5</v>
      </c>
      <c r="Q1248" s="70">
        <f t="shared" si="556"/>
        <v>48.192771084337352</v>
      </c>
      <c r="R1248" s="71" t="e">
        <f>#REF!-F1248</f>
        <v>#REF!</v>
      </c>
      <c r="S1248" s="71" t="e">
        <f>#REF!/F1248*100</f>
        <v>#REF!</v>
      </c>
      <c r="T1248" s="70" t="e">
        <f>L1248-#REF!</f>
        <v>#REF!</v>
      </c>
      <c r="U1248" s="70" t="e">
        <f>+L1248/#REF!*100</f>
        <v>#REF!</v>
      </c>
      <c r="V1248" s="70">
        <f t="shared" si="557"/>
        <v>6780</v>
      </c>
      <c r="W1248" s="70" t="e">
        <f t="shared" si="558"/>
        <v>#DIV/0!</v>
      </c>
      <c r="X1248" s="113"/>
    </row>
    <row r="1249" spans="1:24" outlineLevel="1">
      <c r="A1249" s="60"/>
      <c r="B1249" s="72" t="s">
        <v>112</v>
      </c>
      <c r="C1249" s="73">
        <v>3113</v>
      </c>
      <c r="D1249" s="74"/>
      <c r="E1249" s="74"/>
      <c r="F1249" s="74"/>
      <c r="G1249" s="74"/>
      <c r="H1249" s="74"/>
      <c r="I1249" s="74"/>
      <c r="J1249" s="74"/>
      <c r="K1249" s="74"/>
      <c r="L1249" s="74"/>
      <c r="M1249" s="74"/>
      <c r="N1249" s="74"/>
      <c r="O1249" s="74"/>
      <c r="P1249" s="70">
        <f t="shared" si="555"/>
        <v>0</v>
      </c>
      <c r="Q1249" s="70" t="e">
        <f t="shared" si="556"/>
        <v>#DIV/0!</v>
      </c>
      <c r="R1249" s="71" t="e">
        <f>#REF!-F1249</f>
        <v>#REF!</v>
      </c>
      <c r="S1249" s="71" t="e">
        <f>#REF!/F1249*100</f>
        <v>#REF!</v>
      </c>
      <c r="T1249" s="70" t="e">
        <f>L1249-#REF!</f>
        <v>#REF!</v>
      </c>
      <c r="U1249" s="70" t="e">
        <f>+L1249/#REF!*100</f>
        <v>#REF!</v>
      </c>
      <c r="V1249" s="70">
        <f t="shared" si="557"/>
        <v>0</v>
      </c>
      <c r="W1249" s="70" t="e">
        <f t="shared" si="558"/>
        <v>#DIV/0!</v>
      </c>
      <c r="X1249" s="113"/>
    </row>
    <row r="1250" spans="1:24" hidden="1" outlineLevel="1">
      <c r="A1250" s="60"/>
      <c r="B1250" s="72"/>
      <c r="C1250" s="73"/>
      <c r="D1250" s="74"/>
      <c r="E1250" s="74"/>
      <c r="F1250" s="74"/>
      <c r="G1250" s="74"/>
      <c r="H1250" s="74"/>
      <c r="I1250" s="74"/>
      <c r="J1250" s="74"/>
      <c r="K1250" s="74"/>
      <c r="L1250" s="74"/>
      <c r="M1250" s="74"/>
      <c r="N1250" s="74"/>
      <c r="O1250" s="74"/>
      <c r="P1250" s="70">
        <f t="shared" si="555"/>
        <v>0</v>
      </c>
      <c r="Q1250" s="70" t="e">
        <f t="shared" si="556"/>
        <v>#DIV/0!</v>
      </c>
      <c r="R1250" s="71" t="e">
        <f>#REF!-F1250</f>
        <v>#REF!</v>
      </c>
      <c r="S1250" s="71" t="e">
        <f>#REF!/F1250*100</f>
        <v>#REF!</v>
      </c>
      <c r="T1250" s="70" t="e">
        <f>L1250-#REF!</f>
        <v>#REF!</v>
      </c>
      <c r="U1250" s="70" t="e">
        <f>+L1250/#REF!*100</f>
        <v>#REF!</v>
      </c>
      <c r="V1250" s="70">
        <f t="shared" si="557"/>
        <v>0</v>
      </c>
      <c r="W1250" s="70" t="e">
        <f t="shared" si="558"/>
        <v>#DIV/0!</v>
      </c>
      <c r="X1250" s="113"/>
    </row>
    <row r="1251" spans="1:24" hidden="1" outlineLevel="1">
      <c r="A1251" s="60">
        <v>26</v>
      </c>
      <c r="B1251" s="107" t="s">
        <v>178</v>
      </c>
      <c r="C1251" s="97" t="s">
        <v>179</v>
      </c>
      <c r="D1251" s="94"/>
      <c r="E1251" s="94"/>
      <c r="F1251" s="94"/>
      <c r="G1251" s="94"/>
      <c r="H1251" s="94"/>
      <c r="I1251" s="94"/>
      <c r="J1251" s="94"/>
      <c r="K1251" s="94"/>
      <c r="L1251" s="94"/>
      <c r="M1251" s="94"/>
      <c r="N1251" s="94"/>
      <c r="O1251" s="94"/>
      <c r="P1251" s="70">
        <f t="shared" si="555"/>
        <v>0</v>
      </c>
      <c r="Q1251" s="70" t="e">
        <f t="shared" si="556"/>
        <v>#DIV/0!</v>
      </c>
      <c r="R1251" s="71" t="e">
        <f>#REF!-F1251</f>
        <v>#REF!</v>
      </c>
      <c r="S1251" s="71" t="e">
        <f>#REF!/F1251*100</f>
        <v>#REF!</v>
      </c>
      <c r="T1251" s="70" t="e">
        <f>L1251-#REF!</f>
        <v>#REF!</v>
      </c>
      <c r="U1251" s="70" t="e">
        <f>+L1251/#REF!*100</f>
        <v>#REF!</v>
      </c>
      <c r="V1251" s="70">
        <f t="shared" si="557"/>
        <v>0</v>
      </c>
      <c r="W1251" s="70" t="e">
        <f t="shared" si="558"/>
        <v>#DIV/0!</v>
      </c>
      <c r="X1251" s="113"/>
    </row>
    <row r="1252" spans="1:24" hidden="1" outlineLevel="1">
      <c r="A1252" s="60"/>
      <c r="B1252" s="107" t="s">
        <v>117</v>
      </c>
      <c r="C1252" s="97"/>
      <c r="D1252" s="67">
        <f t="shared" ref="D1252:O1252" si="563">SUM(D1253:D1259,D1264:D1281)</f>
        <v>0</v>
      </c>
      <c r="E1252" s="67">
        <f t="shared" si="563"/>
        <v>0</v>
      </c>
      <c r="F1252" s="67">
        <f t="shared" ref="F1252" si="564">SUM(F1253:F1259,F1264:F1281)</f>
        <v>0</v>
      </c>
      <c r="G1252" s="67">
        <f t="shared" si="563"/>
        <v>0</v>
      </c>
      <c r="H1252" s="67">
        <f t="shared" si="563"/>
        <v>0</v>
      </c>
      <c r="I1252" s="67">
        <f t="shared" si="563"/>
        <v>0</v>
      </c>
      <c r="J1252" s="67">
        <f t="shared" si="563"/>
        <v>0</v>
      </c>
      <c r="K1252" s="67">
        <f t="shared" ref="K1252:M1252" si="565">SUM(K1253:K1259,K1264:K1281)</f>
        <v>0</v>
      </c>
      <c r="L1252" s="67">
        <f t="shared" si="563"/>
        <v>0</v>
      </c>
      <c r="M1252" s="67">
        <f t="shared" si="565"/>
        <v>0</v>
      </c>
      <c r="N1252" s="67">
        <f t="shared" si="563"/>
        <v>0</v>
      </c>
      <c r="O1252" s="67">
        <f t="shared" si="563"/>
        <v>0</v>
      </c>
      <c r="P1252" s="70">
        <f t="shared" si="555"/>
        <v>0</v>
      </c>
      <c r="Q1252" s="70" t="e">
        <f t="shared" si="556"/>
        <v>#DIV/0!</v>
      </c>
      <c r="R1252" s="71" t="e">
        <f>#REF!-F1252</f>
        <v>#REF!</v>
      </c>
      <c r="S1252" s="71" t="e">
        <f>#REF!/F1252*100</f>
        <v>#REF!</v>
      </c>
      <c r="T1252" s="70" t="e">
        <f>L1252-#REF!</f>
        <v>#REF!</v>
      </c>
      <c r="U1252" s="70" t="e">
        <f>+L1252/#REF!*100</f>
        <v>#REF!</v>
      </c>
      <c r="V1252" s="70">
        <f t="shared" si="557"/>
        <v>0</v>
      </c>
      <c r="W1252" s="70" t="e">
        <f t="shared" si="558"/>
        <v>#DIV/0!</v>
      </c>
      <c r="X1252" s="113"/>
    </row>
    <row r="1253" spans="1:24" hidden="1" outlineLevel="1">
      <c r="A1253" s="60"/>
      <c r="B1253" s="72" t="s">
        <v>77</v>
      </c>
      <c r="C1253" s="73">
        <v>2111</v>
      </c>
      <c r="D1253" s="99"/>
      <c r="E1253" s="74"/>
      <c r="F1253" s="74"/>
      <c r="G1253" s="74"/>
      <c r="H1253" s="74"/>
      <c r="I1253" s="74"/>
      <c r="J1253" s="74"/>
      <c r="K1253" s="74"/>
      <c r="L1253" s="74"/>
      <c r="M1253" s="74"/>
      <c r="N1253" s="74"/>
      <c r="O1253" s="74"/>
      <c r="P1253" s="70">
        <f t="shared" si="555"/>
        <v>0</v>
      </c>
      <c r="Q1253" s="70" t="e">
        <f t="shared" si="556"/>
        <v>#DIV/0!</v>
      </c>
      <c r="R1253" s="71" t="e">
        <f>#REF!-F1253</f>
        <v>#REF!</v>
      </c>
      <c r="S1253" s="71" t="e">
        <f>#REF!/F1253*100</f>
        <v>#REF!</v>
      </c>
      <c r="T1253" s="70" t="e">
        <f>L1253-#REF!</f>
        <v>#REF!</v>
      </c>
      <c r="U1253" s="70" t="e">
        <f>+L1253/#REF!*100</f>
        <v>#REF!</v>
      </c>
      <c r="V1253" s="70">
        <f t="shared" si="557"/>
        <v>0</v>
      </c>
      <c r="W1253" s="70" t="e">
        <f t="shared" si="558"/>
        <v>#DIV/0!</v>
      </c>
      <c r="X1253" s="113"/>
    </row>
    <row r="1254" spans="1:24" hidden="1" outlineLevel="1">
      <c r="A1254" s="60"/>
      <c r="B1254" s="72" t="s">
        <v>118</v>
      </c>
      <c r="C1254" s="73">
        <v>2121</v>
      </c>
      <c r="D1254" s="99"/>
      <c r="E1254" s="74"/>
      <c r="F1254" s="100"/>
      <c r="G1254" s="74"/>
      <c r="H1254" s="100"/>
      <c r="I1254" s="74"/>
      <c r="J1254" s="100"/>
      <c r="K1254" s="74"/>
      <c r="L1254" s="100"/>
      <c r="M1254" s="74"/>
      <c r="N1254" s="100"/>
      <c r="O1254" s="74"/>
      <c r="P1254" s="70">
        <f t="shared" si="555"/>
        <v>0</v>
      </c>
      <c r="Q1254" s="70" t="e">
        <f t="shared" si="556"/>
        <v>#DIV/0!</v>
      </c>
      <c r="R1254" s="71" t="e">
        <f>#REF!-F1254</f>
        <v>#REF!</v>
      </c>
      <c r="S1254" s="71" t="e">
        <f>#REF!/F1254*100</f>
        <v>#REF!</v>
      </c>
      <c r="T1254" s="70" t="e">
        <f>L1254-#REF!</f>
        <v>#REF!</v>
      </c>
      <c r="U1254" s="70" t="e">
        <f>+L1254/#REF!*100</f>
        <v>#REF!</v>
      </c>
      <c r="V1254" s="70">
        <f t="shared" si="557"/>
        <v>0</v>
      </c>
      <c r="W1254" s="70" t="e">
        <f t="shared" si="558"/>
        <v>#DIV/0!</v>
      </c>
      <c r="X1254" s="113"/>
    </row>
    <row r="1255" spans="1:24" hidden="1" outlineLevel="1">
      <c r="A1255" s="60"/>
      <c r="B1255" s="101" t="s">
        <v>79</v>
      </c>
      <c r="C1255" s="73">
        <v>2211</v>
      </c>
      <c r="D1255" s="99"/>
      <c r="E1255" s="74"/>
      <c r="F1255" s="74"/>
      <c r="G1255" s="74"/>
      <c r="H1255" s="74"/>
      <c r="I1255" s="74"/>
      <c r="J1255" s="74"/>
      <c r="K1255" s="74"/>
      <c r="L1255" s="74"/>
      <c r="M1255" s="74"/>
      <c r="N1255" s="74"/>
      <c r="O1255" s="74"/>
      <c r="P1255" s="70">
        <f t="shared" si="555"/>
        <v>0</v>
      </c>
      <c r="Q1255" s="70" t="e">
        <f t="shared" si="556"/>
        <v>#DIV/0!</v>
      </c>
      <c r="R1255" s="71" t="e">
        <f>#REF!-F1255</f>
        <v>#REF!</v>
      </c>
      <c r="S1255" s="71" t="e">
        <f>#REF!/F1255*100</f>
        <v>#REF!</v>
      </c>
      <c r="T1255" s="70" t="e">
        <f>L1255-#REF!</f>
        <v>#REF!</v>
      </c>
      <c r="U1255" s="70" t="e">
        <f>+L1255/#REF!*100</f>
        <v>#REF!</v>
      </c>
      <c r="V1255" s="70">
        <f t="shared" si="557"/>
        <v>0</v>
      </c>
      <c r="W1255" s="70" t="e">
        <f t="shared" si="558"/>
        <v>#DIV/0!</v>
      </c>
      <c r="X1255" s="113"/>
    </row>
    <row r="1256" spans="1:24" hidden="1" outlineLevel="1">
      <c r="A1256" s="60"/>
      <c r="B1256" s="76" t="s">
        <v>80</v>
      </c>
      <c r="C1256" s="73">
        <v>2212</v>
      </c>
      <c r="D1256" s="99"/>
      <c r="E1256" s="74"/>
      <c r="F1256" s="74"/>
      <c r="G1256" s="74"/>
      <c r="H1256" s="74"/>
      <c r="I1256" s="74"/>
      <c r="J1256" s="74"/>
      <c r="K1256" s="74"/>
      <c r="L1256" s="74"/>
      <c r="M1256" s="74"/>
      <c r="N1256" s="74"/>
      <c r="O1256" s="74"/>
      <c r="P1256" s="70">
        <f t="shared" si="555"/>
        <v>0</v>
      </c>
      <c r="Q1256" s="70" t="e">
        <f t="shared" si="556"/>
        <v>#DIV/0!</v>
      </c>
      <c r="R1256" s="71" t="e">
        <f>#REF!-F1256</f>
        <v>#REF!</v>
      </c>
      <c r="S1256" s="71" t="e">
        <f>#REF!/F1256*100</f>
        <v>#REF!</v>
      </c>
      <c r="T1256" s="70" t="e">
        <f>L1256-#REF!</f>
        <v>#REF!</v>
      </c>
      <c r="U1256" s="70" t="e">
        <f>+L1256/#REF!*100</f>
        <v>#REF!</v>
      </c>
      <c r="V1256" s="70">
        <f t="shared" si="557"/>
        <v>0</v>
      </c>
      <c r="W1256" s="70" t="e">
        <f t="shared" si="558"/>
        <v>#DIV/0!</v>
      </c>
      <c r="X1256" s="113"/>
    </row>
    <row r="1257" spans="1:24" hidden="1" outlineLevel="1">
      <c r="A1257" s="60"/>
      <c r="B1257" s="72" t="s">
        <v>81</v>
      </c>
      <c r="C1257" s="73">
        <v>2213</v>
      </c>
      <c r="D1257" s="99"/>
      <c r="E1257" s="74"/>
      <c r="F1257" s="74"/>
      <c r="G1257" s="74"/>
      <c r="H1257" s="74"/>
      <c r="I1257" s="74"/>
      <c r="J1257" s="74"/>
      <c r="K1257" s="74"/>
      <c r="L1257" s="74"/>
      <c r="M1257" s="74"/>
      <c r="N1257" s="74"/>
      <c r="O1257" s="74"/>
      <c r="P1257" s="70">
        <f t="shared" si="555"/>
        <v>0</v>
      </c>
      <c r="Q1257" s="70" t="e">
        <f t="shared" si="556"/>
        <v>#DIV/0!</v>
      </c>
      <c r="R1257" s="71" t="e">
        <f>#REF!-F1257</f>
        <v>#REF!</v>
      </c>
      <c r="S1257" s="71" t="e">
        <f>#REF!/F1257*100</f>
        <v>#REF!</v>
      </c>
      <c r="T1257" s="70" t="e">
        <f>L1257-#REF!</f>
        <v>#REF!</v>
      </c>
      <c r="U1257" s="70" t="e">
        <f>+L1257/#REF!*100</f>
        <v>#REF!</v>
      </c>
      <c r="V1257" s="70">
        <f t="shared" si="557"/>
        <v>0</v>
      </c>
      <c r="W1257" s="70" t="e">
        <f t="shared" si="558"/>
        <v>#DIV/0!</v>
      </c>
      <c r="X1257" s="113"/>
    </row>
    <row r="1258" spans="1:24" hidden="1" outlineLevel="1">
      <c r="A1258" s="60"/>
      <c r="B1258" s="72" t="s">
        <v>82</v>
      </c>
      <c r="C1258" s="73">
        <v>2214</v>
      </c>
      <c r="D1258" s="99"/>
      <c r="E1258" s="74"/>
      <c r="F1258" s="74"/>
      <c r="G1258" s="74"/>
      <c r="H1258" s="74"/>
      <c r="I1258" s="74"/>
      <c r="J1258" s="74"/>
      <c r="K1258" s="74"/>
      <c r="L1258" s="74"/>
      <c r="M1258" s="74"/>
      <c r="N1258" s="74"/>
      <c r="O1258" s="74"/>
      <c r="P1258" s="70">
        <f t="shared" si="555"/>
        <v>0</v>
      </c>
      <c r="Q1258" s="70" t="e">
        <f t="shared" si="556"/>
        <v>#DIV/0!</v>
      </c>
      <c r="R1258" s="71" t="e">
        <f>#REF!-F1258</f>
        <v>#REF!</v>
      </c>
      <c r="S1258" s="71" t="e">
        <f>#REF!/F1258*100</f>
        <v>#REF!</v>
      </c>
      <c r="T1258" s="70" t="e">
        <f>L1258-#REF!</f>
        <v>#REF!</v>
      </c>
      <c r="U1258" s="70" t="e">
        <f>+L1258/#REF!*100</f>
        <v>#REF!</v>
      </c>
      <c r="V1258" s="70">
        <f t="shared" si="557"/>
        <v>0</v>
      </c>
      <c r="W1258" s="70" t="e">
        <f t="shared" si="558"/>
        <v>#DIV/0!</v>
      </c>
      <c r="X1258" s="113"/>
    </row>
    <row r="1259" spans="1:24" hidden="1" outlineLevel="1">
      <c r="A1259" s="60"/>
      <c r="B1259" s="83" t="s">
        <v>83</v>
      </c>
      <c r="C1259" s="78">
        <v>2215</v>
      </c>
      <c r="D1259" s="79">
        <f t="shared" ref="D1259:O1259" si="566">D1260+D1261+D1262+D1263</f>
        <v>0</v>
      </c>
      <c r="E1259" s="79">
        <f t="shared" si="566"/>
        <v>0</v>
      </c>
      <c r="F1259" s="79">
        <f t="shared" ref="F1259" si="567">F1260+F1261+F1262+F1263</f>
        <v>0</v>
      </c>
      <c r="G1259" s="79">
        <f t="shared" si="566"/>
        <v>0</v>
      </c>
      <c r="H1259" s="79">
        <f t="shared" si="566"/>
        <v>0</v>
      </c>
      <c r="I1259" s="79">
        <f t="shared" si="566"/>
        <v>0</v>
      </c>
      <c r="J1259" s="79">
        <f t="shared" si="566"/>
        <v>0</v>
      </c>
      <c r="K1259" s="79">
        <f t="shared" ref="K1259:M1259" si="568">K1260+K1261+K1262+K1263</f>
        <v>0</v>
      </c>
      <c r="L1259" s="79">
        <f t="shared" si="566"/>
        <v>0</v>
      </c>
      <c r="M1259" s="79">
        <f t="shared" si="568"/>
        <v>0</v>
      </c>
      <c r="N1259" s="79">
        <f t="shared" si="566"/>
        <v>0</v>
      </c>
      <c r="O1259" s="79">
        <f t="shared" si="566"/>
        <v>0</v>
      </c>
      <c r="P1259" s="70">
        <f t="shared" si="555"/>
        <v>0</v>
      </c>
      <c r="Q1259" s="70" t="e">
        <f t="shared" si="556"/>
        <v>#DIV/0!</v>
      </c>
      <c r="R1259" s="71" t="e">
        <f>#REF!-F1259</f>
        <v>#REF!</v>
      </c>
      <c r="S1259" s="71" t="e">
        <f>#REF!/F1259*100</f>
        <v>#REF!</v>
      </c>
      <c r="T1259" s="70" t="e">
        <f>L1259-#REF!</f>
        <v>#REF!</v>
      </c>
      <c r="U1259" s="70" t="e">
        <f>+L1259/#REF!*100</f>
        <v>#REF!</v>
      </c>
      <c r="V1259" s="70">
        <f t="shared" si="557"/>
        <v>0</v>
      </c>
      <c r="W1259" s="70" t="e">
        <f t="shared" si="558"/>
        <v>#DIV/0!</v>
      </c>
      <c r="X1259" s="113"/>
    </row>
    <row r="1260" spans="1:24" hidden="1" outlineLevel="1">
      <c r="A1260" s="60"/>
      <c r="B1260" s="80" t="s">
        <v>119</v>
      </c>
      <c r="C1260" s="73">
        <v>22151</v>
      </c>
      <c r="D1260" s="99"/>
      <c r="E1260" s="74"/>
      <c r="F1260" s="74"/>
      <c r="G1260" s="74"/>
      <c r="H1260" s="74"/>
      <c r="I1260" s="74"/>
      <c r="J1260" s="74"/>
      <c r="K1260" s="74"/>
      <c r="L1260" s="74"/>
      <c r="M1260" s="74"/>
      <c r="N1260" s="74"/>
      <c r="O1260" s="74"/>
      <c r="P1260" s="70">
        <f t="shared" si="555"/>
        <v>0</v>
      </c>
      <c r="Q1260" s="70" t="e">
        <f t="shared" si="556"/>
        <v>#DIV/0!</v>
      </c>
      <c r="R1260" s="71" t="e">
        <f>#REF!-F1260</f>
        <v>#REF!</v>
      </c>
      <c r="S1260" s="71" t="e">
        <f>#REF!/F1260*100</f>
        <v>#REF!</v>
      </c>
      <c r="T1260" s="70" t="e">
        <f>L1260-#REF!</f>
        <v>#REF!</v>
      </c>
      <c r="U1260" s="70" t="e">
        <f>+L1260/#REF!*100</f>
        <v>#REF!</v>
      </c>
      <c r="V1260" s="70">
        <f t="shared" si="557"/>
        <v>0</v>
      </c>
      <c r="W1260" s="70" t="e">
        <f t="shared" si="558"/>
        <v>#DIV/0!</v>
      </c>
      <c r="X1260" s="113"/>
    </row>
    <row r="1261" spans="1:24" hidden="1" outlineLevel="1">
      <c r="A1261" s="60"/>
      <c r="B1261" s="80" t="s">
        <v>120</v>
      </c>
      <c r="C1261" s="73">
        <v>22152</v>
      </c>
      <c r="D1261" s="99"/>
      <c r="E1261" s="74"/>
      <c r="F1261" s="74"/>
      <c r="G1261" s="74"/>
      <c r="H1261" s="74"/>
      <c r="I1261" s="74"/>
      <c r="J1261" s="74"/>
      <c r="K1261" s="74"/>
      <c r="L1261" s="74"/>
      <c r="M1261" s="74"/>
      <c r="N1261" s="74"/>
      <c r="O1261" s="74"/>
      <c r="P1261" s="70">
        <f t="shared" si="555"/>
        <v>0</v>
      </c>
      <c r="Q1261" s="70" t="e">
        <f t="shared" si="556"/>
        <v>#DIV/0!</v>
      </c>
      <c r="R1261" s="71" t="e">
        <f>#REF!-F1261</f>
        <v>#REF!</v>
      </c>
      <c r="S1261" s="71" t="e">
        <f>#REF!/F1261*100</f>
        <v>#REF!</v>
      </c>
      <c r="T1261" s="70" t="e">
        <f>L1261-#REF!</f>
        <v>#REF!</v>
      </c>
      <c r="U1261" s="70" t="e">
        <f>+L1261/#REF!*100</f>
        <v>#REF!</v>
      </c>
      <c r="V1261" s="70">
        <f t="shared" si="557"/>
        <v>0</v>
      </c>
      <c r="W1261" s="70" t="e">
        <f t="shared" si="558"/>
        <v>#DIV/0!</v>
      </c>
      <c r="X1261" s="113"/>
    </row>
    <row r="1262" spans="1:24" hidden="1" outlineLevel="1">
      <c r="A1262" s="60"/>
      <c r="B1262" s="80" t="s">
        <v>86</v>
      </c>
      <c r="C1262" s="73">
        <v>22153</v>
      </c>
      <c r="D1262" s="99"/>
      <c r="E1262" s="74"/>
      <c r="F1262" s="74"/>
      <c r="G1262" s="74"/>
      <c r="H1262" s="74"/>
      <c r="I1262" s="74"/>
      <c r="J1262" s="74"/>
      <c r="K1262" s="74"/>
      <c r="L1262" s="74"/>
      <c r="M1262" s="74"/>
      <c r="N1262" s="74"/>
      <c r="O1262" s="74"/>
      <c r="P1262" s="70">
        <f t="shared" ref="P1262:P1325" si="569">F1262-D1262</f>
        <v>0</v>
      </c>
      <c r="Q1262" s="70" t="e">
        <f t="shared" ref="Q1262:Q1325" si="570">+F1262/D1262*100</f>
        <v>#DIV/0!</v>
      </c>
      <c r="R1262" s="71" t="e">
        <f>#REF!-F1262</f>
        <v>#REF!</v>
      </c>
      <c r="S1262" s="71" t="e">
        <f>#REF!/F1262*100</f>
        <v>#REF!</v>
      </c>
      <c r="T1262" s="70" t="e">
        <f>L1262-#REF!</f>
        <v>#REF!</v>
      </c>
      <c r="U1262" s="70" t="e">
        <f>+L1262/#REF!*100</f>
        <v>#REF!</v>
      </c>
      <c r="V1262" s="70">
        <f t="shared" si="557"/>
        <v>0</v>
      </c>
      <c r="W1262" s="70" t="e">
        <f t="shared" si="558"/>
        <v>#DIV/0!</v>
      </c>
      <c r="X1262" s="113"/>
    </row>
    <row r="1263" spans="1:24" hidden="1" outlineLevel="1">
      <c r="A1263" s="60"/>
      <c r="B1263" s="80" t="s">
        <v>121</v>
      </c>
      <c r="C1263" s="73">
        <v>22154</v>
      </c>
      <c r="D1263" s="99"/>
      <c r="E1263" s="74"/>
      <c r="F1263" s="74"/>
      <c r="G1263" s="74"/>
      <c r="H1263" s="74"/>
      <c r="I1263" s="74"/>
      <c r="J1263" s="74"/>
      <c r="K1263" s="74"/>
      <c r="L1263" s="74"/>
      <c r="M1263" s="74"/>
      <c r="N1263" s="74"/>
      <c r="O1263" s="74"/>
      <c r="P1263" s="70">
        <f t="shared" si="569"/>
        <v>0</v>
      </c>
      <c r="Q1263" s="70" t="e">
        <f t="shared" si="570"/>
        <v>#DIV/0!</v>
      </c>
      <c r="R1263" s="71" t="e">
        <f>#REF!-F1263</f>
        <v>#REF!</v>
      </c>
      <c r="S1263" s="71" t="e">
        <f>#REF!/F1263*100</f>
        <v>#REF!</v>
      </c>
      <c r="T1263" s="70" t="e">
        <f>L1263-#REF!</f>
        <v>#REF!</v>
      </c>
      <c r="U1263" s="70" t="e">
        <f>+L1263/#REF!*100</f>
        <v>#REF!</v>
      </c>
      <c r="V1263" s="70">
        <f t="shared" si="557"/>
        <v>0</v>
      </c>
      <c r="W1263" s="70" t="e">
        <f t="shared" si="558"/>
        <v>#DIV/0!</v>
      </c>
      <c r="X1263" s="113"/>
    </row>
    <row r="1264" spans="1:24" hidden="1" outlineLevel="1">
      <c r="A1264" s="60"/>
      <c r="B1264" s="76" t="s">
        <v>88</v>
      </c>
      <c r="C1264" s="73">
        <v>2217</v>
      </c>
      <c r="D1264" s="99"/>
      <c r="E1264" s="74"/>
      <c r="F1264" s="74"/>
      <c r="G1264" s="74"/>
      <c r="H1264" s="74"/>
      <c r="I1264" s="74"/>
      <c r="J1264" s="74"/>
      <c r="K1264" s="74"/>
      <c r="L1264" s="74"/>
      <c r="M1264" s="74"/>
      <c r="N1264" s="74"/>
      <c r="O1264" s="74"/>
      <c r="P1264" s="70">
        <f t="shared" si="569"/>
        <v>0</v>
      </c>
      <c r="Q1264" s="70" t="e">
        <f t="shared" si="570"/>
        <v>#DIV/0!</v>
      </c>
      <c r="R1264" s="71" t="e">
        <f>#REF!-F1264</f>
        <v>#REF!</v>
      </c>
      <c r="S1264" s="71" t="e">
        <f>#REF!/F1264*100</f>
        <v>#REF!</v>
      </c>
      <c r="T1264" s="70" t="e">
        <f>L1264-#REF!</f>
        <v>#REF!</v>
      </c>
      <c r="U1264" s="70" t="e">
        <f>+L1264/#REF!*100</f>
        <v>#REF!</v>
      </c>
      <c r="V1264" s="70">
        <f t="shared" si="557"/>
        <v>0</v>
      </c>
      <c r="W1264" s="70" t="e">
        <f t="shared" si="558"/>
        <v>#DIV/0!</v>
      </c>
      <c r="X1264" s="113"/>
    </row>
    <row r="1265" spans="1:24" hidden="1" outlineLevel="1">
      <c r="A1265" s="60"/>
      <c r="B1265" s="72" t="s">
        <v>89</v>
      </c>
      <c r="C1265" s="73">
        <v>2218</v>
      </c>
      <c r="D1265" s="99"/>
      <c r="E1265" s="74"/>
      <c r="F1265" s="74"/>
      <c r="G1265" s="74"/>
      <c r="H1265" s="74"/>
      <c r="I1265" s="74"/>
      <c r="J1265" s="74"/>
      <c r="K1265" s="74"/>
      <c r="L1265" s="74"/>
      <c r="M1265" s="74"/>
      <c r="N1265" s="74"/>
      <c r="O1265" s="74"/>
      <c r="P1265" s="70">
        <f t="shared" si="569"/>
        <v>0</v>
      </c>
      <c r="Q1265" s="70" t="e">
        <f t="shared" si="570"/>
        <v>#DIV/0!</v>
      </c>
      <c r="R1265" s="71" t="e">
        <f>#REF!-F1265</f>
        <v>#REF!</v>
      </c>
      <c r="S1265" s="71" t="e">
        <f>#REF!/F1265*100</f>
        <v>#REF!</v>
      </c>
      <c r="T1265" s="70" t="e">
        <f>L1265-#REF!</f>
        <v>#REF!</v>
      </c>
      <c r="U1265" s="70" t="e">
        <f>+L1265/#REF!*100</f>
        <v>#REF!</v>
      </c>
      <c r="V1265" s="70">
        <f t="shared" si="557"/>
        <v>0</v>
      </c>
      <c r="W1265" s="70" t="e">
        <f t="shared" si="558"/>
        <v>#DIV/0!</v>
      </c>
      <c r="X1265" s="113"/>
    </row>
    <row r="1266" spans="1:24" hidden="1" outlineLevel="1">
      <c r="A1266" s="60"/>
      <c r="B1266" s="72" t="s">
        <v>122</v>
      </c>
      <c r="C1266" s="73">
        <v>2221</v>
      </c>
      <c r="D1266" s="99"/>
      <c r="E1266" s="74"/>
      <c r="F1266" s="74"/>
      <c r="G1266" s="74"/>
      <c r="H1266" s="74"/>
      <c r="I1266" s="74"/>
      <c r="J1266" s="74"/>
      <c r="K1266" s="74"/>
      <c r="L1266" s="74"/>
      <c r="M1266" s="74"/>
      <c r="N1266" s="74"/>
      <c r="O1266" s="74"/>
      <c r="P1266" s="70">
        <f t="shared" si="569"/>
        <v>0</v>
      </c>
      <c r="Q1266" s="70" t="e">
        <f t="shared" si="570"/>
        <v>#DIV/0!</v>
      </c>
      <c r="R1266" s="71" t="e">
        <f>#REF!-F1266</f>
        <v>#REF!</v>
      </c>
      <c r="S1266" s="71" t="e">
        <f>#REF!/F1266*100</f>
        <v>#REF!</v>
      </c>
      <c r="T1266" s="70" t="e">
        <f>L1266-#REF!</f>
        <v>#REF!</v>
      </c>
      <c r="U1266" s="70" t="e">
        <f>+L1266/#REF!*100</f>
        <v>#REF!</v>
      </c>
      <c r="V1266" s="70">
        <f t="shared" si="557"/>
        <v>0</v>
      </c>
      <c r="W1266" s="70" t="e">
        <f t="shared" si="558"/>
        <v>#DIV/0!</v>
      </c>
      <c r="X1266" s="113"/>
    </row>
    <row r="1267" spans="1:24" ht="25.5" hidden="1" outlineLevel="1">
      <c r="A1267" s="60"/>
      <c r="B1267" s="81" t="s">
        <v>91</v>
      </c>
      <c r="C1267" s="73">
        <v>2222</v>
      </c>
      <c r="D1267" s="99"/>
      <c r="E1267" s="74"/>
      <c r="F1267" s="74"/>
      <c r="G1267" s="74"/>
      <c r="H1267" s="74"/>
      <c r="I1267" s="74"/>
      <c r="J1267" s="74"/>
      <c r="K1267" s="74"/>
      <c r="L1267" s="74"/>
      <c r="M1267" s="74"/>
      <c r="N1267" s="74"/>
      <c r="O1267" s="74"/>
      <c r="P1267" s="70">
        <f t="shared" si="569"/>
        <v>0</v>
      </c>
      <c r="Q1267" s="70" t="e">
        <f t="shared" si="570"/>
        <v>#DIV/0!</v>
      </c>
      <c r="R1267" s="71" t="e">
        <f>#REF!-F1267</f>
        <v>#REF!</v>
      </c>
      <c r="S1267" s="71" t="e">
        <f>#REF!/F1267*100</f>
        <v>#REF!</v>
      </c>
      <c r="T1267" s="70" t="e">
        <f>L1267-#REF!</f>
        <v>#REF!</v>
      </c>
      <c r="U1267" s="70" t="e">
        <f>+L1267/#REF!*100</f>
        <v>#REF!</v>
      </c>
      <c r="V1267" s="70">
        <f t="shared" si="557"/>
        <v>0</v>
      </c>
      <c r="W1267" s="70" t="e">
        <f t="shared" si="558"/>
        <v>#DIV/0!</v>
      </c>
      <c r="X1267" s="113"/>
    </row>
    <row r="1268" spans="1:24" ht="25.5" hidden="1" outlineLevel="1">
      <c r="A1268" s="60"/>
      <c r="B1268" s="73" t="s">
        <v>167</v>
      </c>
      <c r="C1268" s="73">
        <v>2223</v>
      </c>
      <c r="D1268" s="99"/>
      <c r="E1268" s="74"/>
      <c r="F1268" s="74"/>
      <c r="G1268" s="74"/>
      <c r="H1268" s="74"/>
      <c r="I1268" s="74"/>
      <c r="J1268" s="74"/>
      <c r="K1268" s="74"/>
      <c r="L1268" s="74"/>
      <c r="M1268" s="74"/>
      <c r="N1268" s="74"/>
      <c r="O1268" s="74"/>
      <c r="P1268" s="70">
        <f t="shared" si="569"/>
        <v>0</v>
      </c>
      <c r="Q1268" s="70" t="e">
        <f t="shared" si="570"/>
        <v>#DIV/0!</v>
      </c>
      <c r="R1268" s="71" t="e">
        <f>#REF!-F1268</f>
        <v>#REF!</v>
      </c>
      <c r="S1268" s="71" t="e">
        <f>#REF!/F1268*100</f>
        <v>#REF!</v>
      </c>
      <c r="T1268" s="70" t="e">
        <f>L1268-#REF!</f>
        <v>#REF!</v>
      </c>
      <c r="U1268" s="70" t="e">
        <f>+L1268/#REF!*100</f>
        <v>#REF!</v>
      </c>
      <c r="V1268" s="70">
        <f t="shared" si="557"/>
        <v>0</v>
      </c>
      <c r="W1268" s="70" t="e">
        <f t="shared" si="558"/>
        <v>#DIV/0!</v>
      </c>
      <c r="X1268" s="113"/>
    </row>
    <row r="1269" spans="1:24" hidden="1" outlineLevel="1">
      <c r="A1269" s="60"/>
      <c r="B1269" s="81" t="s">
        <v>128</v>
      </c>
      <c r="C1269" s="73">
        <v>2224</v>
      </c>
      <c r="D1269" s="74"/>
      <c r="E1269" s="74"/>
      <c r="F1269" s="74"/>
      <c r="G1269" s="74"/>
      <c r="H1269" s="74"/>
      <c r="I1269" s="74"/>
      <c r="J1269" s="74"/>
      <c r="K1269" s="74"/>
      <c r="L1269" s="74"/>
      <c r="M1269" s="74"/>
      <c r="N1269" s="74"/>
      <c r="O1269" s="74"/>
      <c r="P1269" s="70">
        <f t="shared" si="569"/>
        <v>0</v>
      </c>
      <c r="Q1269" s="70" t="e">
        <f t="shared" si="570"/>
        <v>#DIV/0!</v>
      </c>
      <c r="R1269" s="71" t="e">
        <f>#REF!-F1269</f>
        <v>#REF!</v>
      </c>
      <c r="S1269" s="71" t="e">
        <f>#REF!/F1269*100</f>
        <v>#REF!</v>
      </c>
      <c r="T1269" s="70" t="e">
        <f>L1269-#REF!</f>
        <v>#REF!</v>
      </c>
      <c r="U1269" s="70" t="e">
        <f>+L1269/#REF!*100</f>
        <v>#REF!</v>
      </c>
      <c r="V1269" s="70">
        <f t="shared" si="557"/>
        <v>0</v>
      </c>
      <c r="W1269" s="70" t="e">
        <f t="shared" si="558"/>
        <v>#DIV/0!</v>
      </c>
      <c r="X1269" s="113"/>
    </row>
    <row r="1270" spans="1:24" hidden="1" outlineLevel="1">
      <c r="A1270" s="60"/>
      <c r="B1270" s="81" t="s">
        <v>123</v>
      </c>
      <c r="C1270" s="73">
        <v>2225</v>
      </c>
      <c r="D1270" s="74"/>
      <c r="E1270" s="74"/>
      <c r="F1270" s="74"/>
      <c r="G1270" s="74"/>
      <c r="H1270" s="74"/>
      <c r="I1270" s="74"/>
      <c r="J1270" s="74"/>
      <c r="K1270" s="74"/>
      <c r="L1270" s="74"/>
      <c r="M1270" s="74"/>
      <c r="N1270" s="74"/>
      <c r="O1270" s="74"/>
      <c r="P1270" s="70">
        <f t="shared" si="569"/>
        <v>0</v>
      </c>
      <c r="Q1270" s="70" t="e">
        <f t="shared" si="570"/>
        <v>#DIV/0!</v>
      </c>
      <c r="R1270" s="71" t="e">
        <f>#REF!-F1270</f>
        <v>#REF!</v>
      </c>
      <c r="S1270" s="71" t="e">
        <f>#REF!/F1270*100</f>
        <v>#REF!</v>
      </c>
      <c r="T1270" s="70" t="e">
        <f>L1270-#REF!</f>
        <v>#REF!</v>
      </c>
      <c r="U1270" s="70" t="e">
        <f>+L1270/#REF!*100</f>
        <v>#REF!</v>
      </c>
      <c r="V1270" s="70">
        <f t="shared" si="557"/>
        <v>0</v>
      </c>
      <c r="W1270" s="70" t="e">
        <f t="shared" si="558"/>
        <v>#DIV/0!</v>
      </c>
      <c r="X1270" s="113"/>
    </row>
    <row r="1271" spans="1:24" hidden="1" outlineLevel="1">
      <c r="A1271" s="60"/>
      <c r="B1271" s="81" t="s">
        <v>124</v>
      </c>
      <c r="C1271" s="73">
        <v>2231</v>
      </c>
      <c r="D1271" s="74"/>
      <c r="E1271" s="74"/>
      <c r="F1271" s="74"/>
      <c r="G1271" s="74"/>
      <c r="H1271" s="74"/>
      <c r="I1271" s="74"/>
      <c r="J1271" s="74"/>
      <c r="K1271" s="74"/>
      <c r="L1271" s="74"/>
      <c r="M1271" s="74"/>
      <c r="N1271" s="74"/>
      <c r="O1271" s="74"/>
      <c r="P1271" s="70">
        <f t="shared" si="569"/>
        <v>0</v>
      </c>
      <c r="Q1271" s="70" t="e">
        <f t="shared" si="570"/>
        <v>#DIV/0!</v>
      </c>
      <c r="R1271" s="71" t="e">
        <f>#REF!-F1271</f>
        <v>#REF!</v>
      </c>
      <c r="S1271" s="71" t="e">
        <f>#REF!/F1271*100</f>
        <v>#REF!</v>
      </c>
      <c r="T1271" s="70" t="e">
        <f>L1271-#REF!</f>
        <v>#REF!</v>
      </c>
      <c r="U1271" s="70" t="e">
        <f>+L1271/#REF!*100</f>
        <v>#REF!</v>
      </c>
      <c r="V1271" s="70">
        <f t="shared" si="557"/>
        <v>0</v>
      </c>
      <c r="W1271" s="70" t="e">
        <f t="shared" si="558"/>
        <v>#DIV/0!</v>
      </c>
      <c r="X1271" s="113"/>
    </row>
    <row r="1272" spans="1:24" hidden="1" outlineLevel="1">
      <c r="A1272" s="60"/>
      <c r="B1272" s="81" t="s">
        <v>96</v>
      </c>
      <c r="C1272" s="73">
        <v>22311100</v>
      </c>
      <c r="D1272" s="74"/>
      <c r="E1272" s="74"/>
      <c r="F1272" s="74"/>
      <c r="G1272" s="74"/>
      <c r="H1272" s="74"/>
      <c r="I1272" s="74"/>
      <c r="J1272" s="74"/>
      <c r="K1272" s="74"/>
      <c r="L1272" s="74"/>
      <c r="M1272" s="74"/>
      <c r="N1272" s="74"/>
      <c r="O1272" s="74"/>
      <c r="P1272" s="70">
        <f t="shared" si="569"/>
        <v>0</v>
      </c>
      <c r="Q1272" s="70" t="e">
        <f t="shared" si="570"/>
        <v>#DIV/0!</v>
      </c>
      <c r="R1272" s="71" t="e">
        <f>#REF!-F1272</f>
        <v>#REF!</v>
      </c>
      <c r="S1272" s="71" t="e">
        <f>#REF!/F1272*100</f>
        <v>#REF!</v>
      </c>
      <c r="T1272" s="70" t="e">
        <f>L1272-#REF!</f>
        <v>#REF!</v>
      </c>
      <c r="U1272" s="70" t="e">
        <f>+L1272/#REF!*100</f>
        <v>#REF!</v>
      </c>
      <c r="V1272" s="70">
        <f t="shared" si="557"/>
        <v>0</v>
      </c>
      <c r="W1272" s="70" t="e">
        <f t="shared" si="558"/>
        <v>#DIV/0!</v>
      </c>
      <c r="X1272" s="113"/>
    </row>
    <row r="1273" spans="1:24" hidden="1" outlineLevel="1">
      <c r="A1273" s="60"/>
      <c r="B1273" s="81" t="s">
        <v>97</v>
      </c>
      <c r="C1273" s="73">
        <v>22311200</v>
      </c>
      <c r="D1273" s="74"/>
      <c r="E1273" s="74"/>
      <c r="F1273" s="74"/>
      <c r="G1273" s="74"/>
      <c r="H1273" s="74"/>
      <c r="I1273" s="74"/>
      <c r="J1273" s="74"/>
      <c r="K1273" s="74"/>
      <c r="L1273" s="74"/>
      <c r="M1273" s="74"/>
      <c r="N1273" s="74"/>
      <c r="O1273" s="74"/>
      <c r="P1273" s="70">
        <f t="shared" si="569"/>
        <v>0</v>
      </c>
      <c r="Q1273" s="70" t="e">
        <f t="shared" si="570"/>
        <v>#DIV/0!</v>
      </c>
      <c r="R1273" s="71" t="e">
        <f>#REF!-F1273</f>
        <v>#REF!</v>
      </c>
      <c r="S1273" s="71" t="e">
        <f>#REF!/F1273*100</f>
        <v>#REF!</v>
      </c>
      <c r="T1273" s="70" t="e">
        <f>L1273-#REF!</f>
        <v>#REF!</v>
      </c>
      <c r="U1273" s="70" t="e">
        <f>+L1273/#REF!*100</f>
        <v>#REF!</v>
      </c>
      <c r="V1273" s="70">
        <f t="shared" si="557"/>
        <v>0</v>
      </c>
      <c r="W1273" s="70" t="e">
        <f t="shared" si="558"/>
        <v>#DIV/0!</v>
      </c>
      <c r="X1273" s="113"/>
    </row>
    <row r="1274" spans="1:24" ht="25.5" hidden="1" outlineLevel="1">
      <c r="A1274" s="60"/>
      <c r="B1274" s="81" t="s">
        <v>98</v>
      </c>
      <c r="C1274" s="73">
        <v>22311300</v>
      </c>
      <c r="D1274" s="74"/>
      <c r="E1274" s="74"/>
      <c r="F1274" s="74"/>
      <c r="G1274" s="74"/>
      <c r="H1274" s="74"/>
      <c r="I1274" s="74"/>
      <c r="J1274" s="74"/>
      <c r="K1274" s="74"/>
      <c r="L1274" s="74"/>
      <c r="M1274" s="74"/>
      <c r="N1274" s="74"/>
      <c r="O1274" s="74"/>
      <c r="P1274" s="70">
        <f t="shared" si="569"/>
        <v>0</v>
      </c>
      <c r="Q1274" s="70" t="e">
        <f t="shared" si="570"/>
        <v>#DIV/0!</v>
      </c>
      <c r="R1274" s="71" t="e">
        <f>#REF!-F1274</f>
        <v>#REF!</v>
      </c>
      <c r="S1274" s="71" t="e">
        <f>#REF!/F1274*100</f>
        <v>#REF!</v>
      </c>
      <c r="T1274" s="70" t="e">
        <f>L1274-#REF!</f>
        <v>#REF!</v>
      </c>
      <c r="U1274" s="70" t="e">
        <f>+L1274/#REF!*100</f>
        <v>#REF!</v>
      </c>
      <c r="V1274" s="70">
        <f t="shared" si="557"/>
        <v>0</v>
      </c>
      <c r="W1274" s="70" t="e">
        <f t="shared" si="558"/>
        <v>#DIV/0!</v>
      </c>
      <c r="X1274" s="113"/>
    </row>
    <row r="1275" spans="1:24" hidden="1" outlineLevel="1">
      <c r="A1275" s="60"/>
      <c r="B1275" s="81" t="s">
        <v>99</v>
      </c>
      <c r="C1275" s="73">
        <v>22311400</v>
      </c>
      <c r="D1275" s="74"/>
      <c r="E1275" s="74"/>
      <c r="F1275" s="74"/>
      <c r="G1275" s="74"/>
      <c r="H1275" s="74"/>
      <c r="I1275" s="74"/>
      <c r="J1275" s="74"/>
      <c r="K1275" s="74"/>
      <c r="L1275" s="74"/>
      <c r="M1275" s="74"/>
      <c r="N1275" s="74"/>
      <c r="O1275" s="74"/>
      <c r="P1275" s="70">
        <f t="shared" si="569"/>
        <v>0</v>
      </c>
      <c r="Q1275" s="70" t="e">
        <f t="shared" si="570"/>
        <v>#DIV/0!</v>
      </c>
      <c r="R1275" s="71" t="e">
        <f>#REF!-F1275</f>
        <v>#REF!</v>
      </c>
      <c r="S1275" s="71" t="e">
        <f>#REF!/F1275*100</f>
        <v>#REF!</v>
      </c>
      <c r="T1275" s="70" t="e">
        <f>L1275-#REF!</f>
        <v>#REF!</v>
      </c>
      <c r="U1275" s="70" t="e">
        <f>+L1275/#REF!*100</f>
        <v>#REF!</v>
      </c>
      <c r="V1275" s="70">
        <f t="shared" si="557"/>
        <v>0</v>
      </c>
      <c r="W1275" s="70" t="e">
        <f t="shared" si="558"/>
        <v>#DIV/0!</v>
      </c>
      <c r="X1275" s="113"/>
    </row>
    <row r="1276" spans="1:24" hidden="1" outlineLevel="1">
      <c r="A1276" s="60"/>
      <c r="B1276" s="81" t="s">
        <v>100</v>
      </c>
      <c r="C1276" s="73">
        <v>2235</v>
      </c>
      <c r="D1276" s="74"/>
      <c r="E1276" s="74"/>
      <c r="F1276" s="74"/>
      <c r="G1276" s="74"/>
      <c r="H1276" s="74"/>
      <c r="I1276" s="74"/>
      <c r="J1276" s="74"/>
      <c r="K1276" s="74"/>
      <c r="L1276" s="74"/>
      <c r="M1276" s="74"/>
      <c r="N1276" s="74"/>
      <c r="O1276" s="74"/>
      <c r="P1276" s="70">
        <f t="shared" si="569"/>
        <v>0</v>
      </c>
      <c r="Q1276" s="70" t="e">
        <f t="shared" si="570"/>
        <v>#DIV/0!</v>
      </c>
      <c r="R1276" s="71" t="e">
        <f>#REF!-F1276</f>
        <v>#REF!</v>
      </c>
      <c r="S1276" s="71" t="e">
        <f>#REF!/F1276*100</f>
        <v>#REF!</v>
      </c>
      <c r="T1276" s="70" t="e">
        <f>L1276-#REF!</f>
        <v>#REF!</v>
      </c>
      <c r="U1276" s="70" t="e">
        <f>+L1276/#REF!*100</f>
        <v>#REF!</v>
      </c>
      <c r="V1276" s="70">
        <f t="shared" si="557"/>
        <v>0</v>
      </c>
      <c r="W1276" s="70" t="e">
        <f t="shared" si="558"/>
        <v>#DIV/0!</v>
      </c>
      <c r="X1276" s="113"/>
    </row>
    <row r="1277" spans="1:24" hidden="1" outlineLevel="1">
      <c r="A1277" s="60"/>
      <c r="B1277" s="72" t="s">
        <v>101</v>
      </c>
      <c r="C1277" s="73">
        <v>2511</v>
      </c>
      <c r="D1277" s="74"/>
      <c r="E1277" s="74"/>
      <c r="F1277" s="74"/>
      <c r="G1277" s="74"/>
      <c r="H1277" s="74"/>
      <c r="I1277" s="74"/>
      <c r="J1277" s="74"/>
      <c r="K1277" s="74"/>
      <c r="L1277" s="74"/>
      <c r="M1277" s="74"/>
      <c r="N1277" s="74"/>
      <c r="O1277" s="74"/>
      <c r="P1277" s="70">
        <f t="shared" si="569"/>
        <v>0</v>
      </c>
      <c r="Q1277" s="70" t="e">
        <f t="shared" si="570"/>
        <v>#DIV/0!</v>
      </c>
      <c r="R1277" s="71" t="e">
        <f>#REF!-F1277</f>
        <v>#REF!</v>
      </c>
      <c r="S1277" s="71" t="e">
        <f>#REF!/F1277*100</f>
        <v>#REF!</v>
      </c>
      <c r="T1277" s="70" t="e">
        <f>L1277-#REF!</f>
        <v>#REF!</v>
      </c>
      <c r="U1277" s="70" t="e">
        <f>+L1277/#REF!*100</f>
        <v>#REF!</v>
      </c>
      <c r="V1277" s="70">
        <f t="shared" si="557"/>
        <v>0</v>
      </c>
      <c r="W1277" s="70" t="e">
        <f t="shared" si="558"/>
        <v>#DIV/0!</v>
      </c>
      <c r="X1277" s="113"/>
    </row>
    <row r="1278" spans="1:24" hidden="1" outlineLevel="1">
      <c r="A1278" s="60"/>
      <c r="B1278" s="72" t="s">
        <v>102</v>
      </c>
      <c r="C1278" s="73">
        <v>2512</v>
      </c>
      <c r="D1278" s="74"/>
      <c r="E1278" s="74"/>
      <c r="F1278" s="74"/>
      <c r="G1278" s="74"/>
      <c r="H1278" s="74"/>
      <c r="I1278" s="74"/>
      <c r="J1278" s="74"/>
      <c r="K1278" s="74"/>
      <c r="L1278" s="74"/>
      <c r="M1278" s="74"/>
      <c r="N1278" s="74"/>
      <c r="O1278" s="74"/>
      <c r="P1278" s="70">
        <f t="shared" si="569"/>
        <v>0</v>
      </c>
      <c r="Q1278" s="70" t="e">
        <f t="shared" si="570"/>
        <v>#DIV/0!</v>
      </c>
      <c r="R1278" s="71" t="e">
        <f>#REF!-F1278</f>
        <v>#REF!</v>
      </c>
      <c r="S1278" s="71" t="e">
        <f>#REF!/F1278*100</f>
        <v>#REF!</v>
      </c>
      <c r="T1278" s="70" t="e">
        <f>L1278-#REF!</f>
        <v>#REF!</v>
      </c>
      <c r="U1278" s="70" t="e">
        <f>+L1278/#REF!*100</f>
        <v>#REF!</v>
      </c>
      <c r="V1278" s="70">
        <f t="shared" ref="V1278:V1341" si="571">N1278-L1278</f>
        <v>0</v>
      </c>
      <c r="W1278" s="70" t="e">
        <f t="shared" ref="W1278:W1341" si="572">+N1278/L1278*100</f>
        <v>#DIV/0!</v>
      </c>
      <c r="X1278" s="113"/>
    </row>
    <row r="1279" spans="1:24" hidden="1" outlineLevel="1">
      <c r="A1279" s="60"/>
      <c r="B1279" s="72" t="s">
        <v>129</v>
      </c>
      <c r="C1279" s="73">
        <v>2521</v>
      </c>
      <c r="D1279" s="74"/>
      <c r="E1279" s="74"/>
      <c r="F1279" s="74"/>
      <c r="G1279" s="74"/>
      <c r="H1279" s="74"/>
      <c r="I1279" s="74"/>
      <c r="J1279" s="74"/>
      <c r="K1279" s="74"/>
      <c r="L1279" s="74"/>
      <c r="M1279" s="74"/>
      <c r="N1279" s="74"/>
      <c r="O1279" s="74"/>
      <c r="P1279" s="70">
        <f t="shared" si="569"/>
        <v>0</v>
      </c>
      <c r="Q1279" s="70" t="e">
        <f t="shared" si="570"/>
        <v>#DIV/0!</v>
      </c>
      <c r="R1279" s="71" t="e">
        <f>#REF!-F1279</f>
        <v>#REF!</v>
      </c>
      <c r="S1279" s="71" t="e">
        <f>#REF!/F1279*100</f>
        <v>#REF!</v>
      </c>
      <c r="T1279" s="70" t="e">
        <f>L1279-#REF!</f>
        <v>#REF!</v>
      </c>
      <c r="U1279" s="70" t="e">
        <f>+L1279/#REF!*100</f>
        <v>#REF!</v>
      </c>
      <c r="V1279" s="70">
        <f t="shared" si="571"/>
        <v>0</v>
      </c>
      <c r="W1279" s="70" t="e">
        <f t="shared" si="572"/>
        <v>#DIV/0!</v>
      </c>
      <c r="X1279" s="113"/>
    </row>
    <row r="1280" spans="1:24" ht="25.5" hidden="1" outlineLevel="1">
      <c r="A1280" s="60"/>
      <c r="B1280" s="85" t="s">
        <v>104</v>
      </c>
      <c r="C1280" s="73">
        <v>2721</v>
      </c>
      <c r="D1280" s="74"/>
      <c r="E1280" s="74"/>
      <c r="F1280" s="74"/>
      <c r="G1280" s="74"/>
      <c r="H1280" s="74"/>
      <c r="I1280" s="74"/>
      <c r="J1280" s="74"/>
      <c r="K1280" s="74"/>
      <c r="L1280" s="74"/>
      <c r="M1280" s="74"/>
      <c r="N1280" s="74"/>
      <c r="O1280" s="74"/>
      <c r="P1280" s="70">
        <f t="shared" si="569"/>
        <v>0</v>
      </c>
      <c r="Q1280" s="70" t="e">
        <f t="shared" si="570"/>
        <v>#DIV/0!</v>
      </c>
      <c r="R1280" s="71" t="e">
        <f>#REF!-F1280</f>
        <v>#REF!</v>
      </c>
      <c r="S1280" s="71" t="e">
        <f>#REF!/F1280*100</f>
        <v>#REF!</v>
      </c>
      <c r="T1280" s="70" t="e">
        <f>L1280-#REF!</f>
        <v>#REF!</v>
      </c>
      <c r="U1280" s="70" t="e">
        <f>+L1280/#REF!*100</f>
        <v>#REF!</v>
      </c>
      <c r="V1280" s="70">
        <f t="shared" si="571"/>
        <v>0</v>
      </c>
      <c r="W1280" s="70" t="e">
        <f t="shared" si="572"/>
        <v>#DIV/0!</v>
      </c>
      <c r="X1280" s="113"/>
    </row>
    <row r="1281" spans="1:24" hidden="1" outlineLevel="1">
      <c r="A1281" s="60"/>
      <c r="B1281" s="88" t="s">
        <v>109</v>
      </c>
      <c r="C1281" s="73"/>
      <c r="D1281" s="67">
        <f t="shared" ref="D1281:O1281" si="573">SUM(D1282:D1284)</f>
        <v>0</v>
      </c>
      <c r="E1281" s="67">
        <f t="shared" si="573"/>
        <v>0</v>
      </c>
      <c r="F1281" s="67">
        <f t="shared" ref="F1281" si="574">SUM(F1282:F1284)</f>
        <v>0</v>
      </c>
      <c r="G1281" s="67">
        <f t="shared" si="573"/>
        <v>0</v>
      </c>
      <c r="H1281" s="67">
        <f t="shared" si="573"/>
        <v>0</v>
      </c>
      <c r="I1281" s="67">
        <f t="shared" si="573"/>
        <v>0</v>
      </c>
      <c r="J1281" s="67">
        <f t="shared" si="573"/>
        <v>0</v>
      </c>
      <c r="K1281" s="67">
        <f t="shared" ref="K1281:M1281" si="575">SUM(K1282:K1284)</f>
        <v>0</v>
      </c>
      <c r="L1281" s="67">
        <f t="shared" si="573"/>
        <v>0</v>
      </c>
      <c r="M1281" s="67">
        <f t="shared" si="575"/>
        <v>0</v>
      </c>
      <c r="N1281" s="67">
        <f t="shared" si="573"/>
        <v>0</v>
      </c>
      <c r="O1281" s="67">
        <f t="shared" si="573"/>
        <v>0</v>
      </c>
      <c r="P1281" s="70">
        <f t="shared" si="569"/>
        <v>0</v>
      </c>
      <c r="Q1281" s="70" t="e">
        <f t="shared" si="570"/>
        <v>#DIV/0!</v>
      </c>
      <c r="R1281" s="71" t="e">
        <f>#REF!-F1281</f>
        <v>#REF!</v>
      </c>
      <c r="S1281" s="71" t="e">
        <f>#REF!/F1281*100</f>
        <v>#REF!</v>
      </c>
      <c r="T1281" s="70" t="e">
        <f>L1281-#REF!</f>
        <v>#REF!</v>
      </c>
      <c r="U1281" s="70" t="e">
        <f>+L1281/#REF!*100</f>
        <v>#REF!</v>
      </c>
      <c r="V1281" s="70">
        <f t="shared" si="571"/>
        <v>0</v>
      </c>
      <c r="W1281" s="70" t="e">
        <f t="shared" si="572"/>
        <v>#DIV/0!</v>
      </c>
      <c r="X1281" s="113"/>
    </row>
    <row r="1282" spans="1:24" hidden="1" outlineLevel="1">
      <c r="A1282" s="60"/>
      <c r="B1282" s="72" t="s">
        <v>110</v>
      </c>
      <c r="C1282" s="73">
        <v>3111</v>
      </c>
      <c r="D1282" s="74"/>
      <c r="E1282" s="74"/>
      <c r="F1282" s="67"/>
      <c r="G1282" s="74"/>
      <c r="H1282" s="67"/>
      <c r="I1282" s="74"/>
      <c r="J1282" s="67"/>
      <c r="K1282" s="74"/>
      <c r="L1282" s="67"/>
      <c r="M1282" s="74"/>
      <c r="N1282" s="67"/>
      <c r="O1282" s="74"/>
      <c r="P1282" s="70">
        <f t="shared" si="569"/>
        <v>0</v>
      </c>
      <c r="Q1282" s="70" t="e">
        <f t="shared" si="570"/>
        <v>#DIV/0!</v>
      </c>
      <c r="R1282" s="71" t="e">
        <f>#REF!-F1282</f>
        <v>#REF!</v>
      </c>
      <c r="S1282" s="71" t="e">
        <f>#REF!/F1282*100</f>
        <v>#REF!</v>
      </c>
      <c r="T1282" s="70" t="e">
        <f>L1282-#REF!</f>
        <v>#REF!</v>
      </c>
      <c r="U1282" s="70" t="e">
        <f>+L1282/#REF!*100</f>
        <v>#REF!</v>
      </c>
      <c r="V1282" s="70">
        <f t="shared" si="571"/>
        <v>0</v>
      </c>
      <c r="W1282" s="70" t="e">
        <f t="shared" si="572"/>
        <v>#DIV/0!</v>
      </c>
      <c r="X1282" s="113"/>
    </row>
    <row r="1283" spans="1:24" hidden="1" outlineLevel="1">
      <c r="A1283" s="60"/>
      <c r="B1283" s="72" t="s">
        <v>111</v>
      </c>
      <c r="C1283" s="73">
        <v>3112</v>
      </c>
      <c r="D1283" s="74"/>
      <c r="E1283" s="74"/>
      <c r="F1283" s="74"/>
      <c r="G1283" s="74"/>
      <c r="H1283" s="74"/>
      <c r="I1283" s="74"/>
      <c r="J1283" s="74"/>
      <c r="K1283" s="74"/>
      <c r="L1283" s="74"/>
      <c r="M1283" s="74"/>
      <c r="N1283" s="74"/>
      <c r="O1283" s="74"/>
      <c r="P1283" s="70">
        <f t="shared" si="569"/>
        <v>0</v>
      </c>
      <c r="Q1283" s="70" t="e">
        <f t="shared" si="570"/>
        <v>#DIV/0!</v>
      </c>
      <c r="R1283" s="71" t="e">
        <f>#REF!-F1283</f>
        <v>#REF!</v>
      </c>
      <c r="S1283" s="71" t="e">
        <f>#REF!/F1283*100</f>
        <v>#REF!</v>
      </c>
      <c r="T1283" s="70" t="e">
        <f>L1283-#REF!</f>
        <v>#REF!</v>
      </c>
      <c r="U1283" s="70" t="e">
        <f>+L1283/#REF!*100</f>
        <v>#REF!</v>
      </c>
      <c r="V1283" s="70">
        <f t="shared" si="571"/>
        <v>0</v>
      </c>
      <c r="W1283" s="70" t="e">
        <f t="shared" si="572"/>
        <v>#DIV/0!</v>
      </c>
      <c r="X1283" s="113"/>
    </row>
    <row r="1284" spans="1:24" hidden="1" outlineLevel="1">
      <c r="A1284" s="60"/>
      <c r="B1284" s="72" t="s">
        <v>112</v>
      </c>
      <c r="C1284" s="73">
        <v>3113</v>
      </c>
      <c r="D1284" s="74"/>
      <c r="E1284" s="74"/>
      <c r="F1284" s="74"/>
      <c r="G1284" s="74"/>
      <c r="H1284" s="74"/>
      <c r="I1284" s="74"/>
      <c r="J1284" s="74"/>
      <c r="K1284" s="74"/>
      <c r="L1284" s="74"/>
      <c r="M1284" s="74"/>
      <c r="N1284" s="74"/>
      <c r="O1284" s="74"/>
      <c r="P1284" s="70">
        <f t="shared" si="569"/>
        <v>0</v>
      </c>
      <c r="Q1284" s="70" t="e">
        <f t="shared" si="570"/>
        <v>#DIV/0!</v>
      </c>
      <c r="R1284" s="71" t="e">
        <f>#REF!-F1284</f>
        <v>#REF!</v>
      </c>
      <c r="S1284" s="71" t="e">
        <f>#REF!/F1284*100</f>
        <v>#REF!</v>
      </c>
      <c r="T1284" s="70" t="e">
        <f>L1284-#REF!</f>
        <v>#REF!</v>
      </c>
      <c r="U1284" s="70" t="e">
        <f>+L1284/#REF!*100</f>
        <v>#REF!</v>
      </c>
      <c r="V1284" s="70">
        <f t="shared" si="571"/>
        <v>0</v>
      </c>
      <c r="W1284" s="70" t="e">
        <f t="shared" si="572"/>
        <v>#DIV/0!</v>
      </c>
      <c r="X1284" s="113"/>
    </row>
    <row r="1285" spans="1:24" hidden="1" outlineLevel="1">
      <c r="A1285" s="60"/>
      <c r="B1285" s="72"/>
      <c r="C1285" s="73"/>
      <c r="D1285" s="74"/>
      <c r="E1285" s="74"/>
      <c r="F1285" s="74"/>
      <c r="G1285" s="74"/>
      <c r="H1285" s="74"/>
      <c r="I1285" s="74"/>
      <c r="J1285" s="74"/>
      <c r="K1285" s="74"/>
      <c r="L1285" s="74"/>
      <c r="M1285" s="74"/>
      <c r="N1285" s="74"/>
      <c r="O1285" s="74"/>
      <c r="P1285" s="70">
        <f t="shared" si="569"/>
        <v>0</v>
      </c>
      <c r="Q1285" s="70" t="e">
        <f t="shared" si="570"/>
        <v>#DIV/0!</v>
      </c>
      <c r="R1285" s="71" t="e">
        <f>#REF!-F1285</f>
        <v>#REF!</v>
      </c>
      <c r="S1285" s="71" t="e">
        <f>#REF!/F1285*100</f>
        <v>#REF!</v>
      </c>
      <c r="T1285" s="70" t="e">
        <f>L1285-#REF!</f>
        <v>#REF!</v>
      </c>
      <c r="U1285" s="70" t="e">
        <f>+L1285/#REF!*100</f>
        <v>#REF!</v>
      </c>
      <c r="V1285" s="70">
        <f t="shared" si="571"/>
        <v>0</v>
      </c>
      <c r="W1285" s="70" t="e">
        <f t="shared" si="572"/>
        <v>#DIV/0!</v>
      </c>
      <c r="X1285" s="113"/>
    </row>
    <row r="1286" spans="1:24" hidden="1" outlineLevel="1">
      <c r="A1286" s="60">
        <v>27</v>
      </c>
      <c r="B1286" s="107" t="s">
        <v>180</v>
      </c>
      <c r="C1286" s="97" t="s">
        <v>179</v>
      </c>
      <c r="D1286" s="94"/>
      <c r="E1286" s="94"/>
      <c r="F1286" s="94"/>
      <c r="G1286" s="94"/>
      <c r="H1286" s="94"/>
      <c r="I1286" s="94"/>
      <c r="J1286" s="94"/>
      <c r="K1286" s="94"/>
      <c r="L1286" s="94"/>
      <c r="M1286" s="94"/>
      <c r="N1286" s="94"/>
      <c r="O1286" s="94"/>
      <c r="P1286" s="70">
        <f t="shared" si="569"/>
        <v>0</v>
      </c>
      <c r="Q1286" s="70" t="e">
        <f t="shared" si="570"/>
        <v>#DIV/0!</v>
      </c>
      <c r="R1286" s="71" t="e">
        <f>#REF!-F1286</f>
        <v>#REF!</v>
      </c>
      <c r="S1286" s="71" t="e">
        <f>#REF!/F1286*100</f>
        <v>#REF!</v>
      </c>
      <c r="T1286" s="70" t="e">
        <f>L1286-#REF!</f>
        <v>#REF!</v>
      </c>
      <c r="U1286" s="70" t="e">
        <f>+L1286/#REF!*100</f>
        <v>#REF!</v>
      </c>
      <c r="V1286" s="70">
        <f t="shared" si="571"/>
        <v>0</v>
      </c>
      <c r="W1286" s="70" t="e">
        <f t="shared" si="572"/>
        <v>#DIV/0!</v>
      </c>
      <c r="X1286" s="113"/>
    </row>
    <row r="1287" spans="1:24" hidden="1" outlineLevel="1">
      <c r="A1287" s="60"/>
      <c r="B1287" s="107" t="s">
        <v>117</v>
      </c>
      <c r="C1287" s="97"/>
      <c r="D1287" s="67">
        <f>SUM(D1288:D1294,D1299:D1317)</f>
        <v>944.06700000000001</v>
      </c>
      <c r="E1287" s="67">
        <f>SUM(E1288:E1294,E1299:E1318)-E1306</f>
        <v>165.54000000000005</v>
      </c>
      <c r="F1287" s="67">
        <f t="shared" ref="F1287" si="576">SUM(F1288:F1294,F1299:F1316)</f>
        <v>0</v>
      </c>
      <c r="G1287" s="67">
        <f t="shared" ref="G1287:O1287" si="577">SUM(G1288:G1294,G1299:G1316)</f>
        <v>0</v>
      </c>
      <c r="H1287" s="67">
        <f t="shared" si="577"/>
        <v>0</v>
      </c>
      <c r="I1287" s="67">
        <f t="shared" si="577"/>
        <v>0</v>
      </c>
      <c r="J1287" s="67">
        <f t="shared" si="577"/>
        <v>0</v>
      </c>
      <c r="K1287" s="67">
        <f t="shared" ref="K1287:M1287" si="578">SUM(K1288:K1294,K1299:K1316)</f>
        <v>0</v>
      </c>
      <c r="L1287" s="67">
        <f t="shared" si="577"/>
        <v>0</v>
      </c>
      <c r="M1287" s="67">
        <f t="shared" si="578"/>
        <v>0</v>
      </c>
      <c r="N1287" s="67">
        <f t="shared" si="577"/>
        <v>0</v>
      </c>
      <c r="O1287" s="67">
        <f t="shared" si="577"/>
        <v>0</v>
      </c>
      <c r="P1287" s="70">
        <f t="shared" si="569"/>
        <v>-944.06700000000001</v>
      </c>
      <c r="Q1287" s="70">
        <f t="shared" si="570"/>
        <v>0</v>
      </c>
      <c r="R1287" s="71" t="e">
        <f>#REF!-F1287</f>
        <v>#REF!</v>
      </c>
      <c r="S1287" s="71" t="e">
        <f>#REF!/F1287*100</f>
        <v>#REF!</v>
      </c>
      <c r="T1287" s="70" t="e">
        <f>L1287-#REF!</f>
        <v>#REF!</v>
      </c>
      <c r="U1287" s="70" t="e">
        <f>+L1287/#REF!*100</f>
        <v>#REF!</v>
      </c>
      <c r="V1287" s="70">
        <f t="shared" si="571"/>
        <v>0</v>
      </c>
      <c r="W1287" s="70" t="e">
        <f t="shared" si="572"/>
        <v>#DIV/0!</v>
      </c>
      <c r="X1287" s="113"/>
    </row>
    <row r="1288" spans="1:24" hidden="1" outlineLevel="1">
      <c r="A1288" s="60"/>
      <c r="B1288" s="72" t="s">
        <v>77</v>
      </c>
      <c r="C1288" s="73">
        <v>2111</v>
      </c>
      <c r="D1288" s="74">
        <v>805.26800000000003</v>
      </c>
      <c r="E1288" s="74"/>
      <c r="F1288" s="74"/>
      <c r="G1288" s="74"/>
      <c r="H1288" s="74"/>
      <c r="I1288" s="74"/>
      <c r="J1288" s="74"/>
      <c r="K1288" s="74"/>
      <c r="L1288" s="74"/>
      <c r="M1288" s="74"/>
      <c r="N1288" s="74"/>
      <c r="O1288" s="74"/>
      <c r="P1288" s="70">
        <f t="shared" si="569"/>
        <v>-805.26800000000003</v>
      </c>
      <c r="Q1288" s="70">
        <f t="shared" si="570"/>
        <v>0</v>
      </c>
      <c r="R1288" s="71" t="e">
        <f>#REF!-F1288</f>
        <v>#REF!</v>
      </c>
      <c r="S1288" s="71" t="e">
        <f>#REF!/F1288*100</f>
        <v>#REF!</v>
      </c>
      <c r="T1288" s="70" t="e">
        <f>L1288-#REF!</f>
        <v>#REF!</v>
      </c>
      <c r="U1288" s="70" t="e">
        <f>+L1288/#REF!*100</f>
        <v>#REF!</v>
      </c>
      <c r="V1288" s="70">
        <f t="shared" si="571"/>
        <v>0</v>
      </c>
      <c r="W1288" s="70" t="e">
        <f t="shared" si="572"/>
        <v>#DIV/0!</v>
      </c>
      <c r="X1288" s="113"/>
    </row>
    <row r="1289" spans="1:24" hidden="1" outlineLevel="1">
      <c r="A1289" s="60"/>
      <c r="B1289" s="72" t="s">
        <v>118</v>
      </c>
      <c r="C1289" s="73">
        <v>2121</v>
      </c>
      <c r="D1289" s="74">
        <v>138.79900000000001</v>
      </c>
      <c r="E1289" s="74"/>
      <c r="F1289" s="74"/>
      <c r="G1289" s="74"/>
      <c r="H1289" s="74"/>
      <c r="I1289" s="74"/>
      <c r="J1289" s="74"/>
      <c r="K1289" s="74"/>
      <c r="L1289" s="74"/>
      <c r="M1289" s="74"/>
      <c r="N1289" s="74"/>
      <c r="O1289" s="74"/>
      <c r="P1289" s="70">
        <f t="shared" si="569"/>
        <v>-138.79900000000001</v>
      </c>
      <c r="Q1289" s="70">
        <f t="shared" si="570"/>
        <v>0</v>
      </c>
      <c r="R1289" s="71" t="e">
        <f>#REF!-F1289</f>
        <v>#REF!</v>
      </c>
      <c r="S1289" s="71" t="e">
        <f>#REF!/F1289*100</f>
        <v>#REF!</v>
      </c>
      <c r="T1289" s="70" t="e">
        <f>L1289-#REF!</f>
        <v>#REF!</v>
      </c>
      <c r="U1289" s="70" t="e">
        <f>+L1289/#REF!*100</f>
        <v>#REF!</v>
      </c>
      <c r="V1289" s="70">
        <f t="shared" si="571"/>
        <v>0</v>
      </c>
      <c r="W1289" s="70" t="e">
        <f t="shared" si="572"/>
        <v>#DIV/0!</v>
      </c>
      <c r="X1289" s="113"/>
    </row>
    <row r="1290" spans="1:24" hidden="1" outlineLevel="1">
      <c r="A1290" s="60"/>
      <c r="B1290" s="101" t="s">
        <v>79</v>
      </c>
      <c r="C1290" s="73">
        <v>2211</v>
      </c>
      <c r="D1290" s="74"/>
      <c r="E1290" s="74"/>
      <c r="F1290" s="74"/>
      <c r="G1290" s="74"/>
      <c r="H1290" s="74"/>
      <c r="I1290" s="74"/>
      <c r="J1290" s="74"/>
      <c r="K1290" s="74"/>
      <c r="L1290" s="74"/>
      <c r="M1290" s="74"/>
      <c r="N1290" s="74"/>
      <c r="O1290" s="74"/>
      <c r="P1290" s="70">
        <f t="shared" si="569"/>
        <v>0</v>
      </c>
      <c r="Q1290" s="70" t="e">
        <f t="shared" si="570"/>
        <v>#DIV/0!</v>
      </c>
      <c r="R1290" s="71" t="e">
        <f>#REF!-F1290</f>
        <v>#REF!</v>
      </c>
      <c r="S1290" s="71" t="e">
        <f>#REF!/F1290*100</f>
        <v>#REF!</v>
      </c>
      <c r="T1290" s="70" t="e">
        <f>L1290-#REF!</f>
        <v>#REF!</v>
      </c>
      <c r="U1290" s="70" t="e">
        <f>+L1290/#REF!*100</f>
        <v>#REF!</v>
      </c>
      <c r="V1290" s="70">
        <f t="shared" si="571"/>
        <v>0</v>
      </c>
      <c r="W1290" s="70" t="e">
        <f t="shared" si="572"/>
        <v>#DIV/0!</v>
      </c>
      <c r="X1290" s="113"/>
    </row>
    <row r="1291" spans="1:24" hidden="1" outlineLevel="1">
      <c r="A1291" s="60"/>
      <c r="B1291" s="76" t="s">
        <v>80</v>
      </c>
      <c r="C1291" s="73">
        <v>2212</v>
      </c>
      <c r="D1291" s="74"/>
      <c r="E1291" s="74">
        <v>2</v>
      </c>
      <c r="F1291" s="74"/>
      <c r="G1291" s="74"/>
      <c r="H1291" s="74"/>
      <c r="I1291" s="74"/>
      <c r="J1291" s="74"/>
      <c r="K1291" s="74"/>
      <c r="L1291" s="74"/>
      <c r="M1291" s="74"/>
      <c r="N1291" s="74"/>
      <c r="O1291" s="74"/>
      <c r="P1291" s="70">
        <f t="shared" si="569"/>
        <v>0</v>
      </c>
      <c r="Q1291" s="70" t="e">
        <f t="shared" si="570"/>
        <v>#DIV/0!</v>
      </c>
      <c r="R1291" s="71" t="e">
        <f>#REF!-F1291</f>
        <v>#REF!</v>
      </c>
      <c r="S1291" s="71" t="e">
        <f>#REF!/F1291*100</f>
        <v>#REF!</v>
      </c>
      <c r="T1291" s="70" t="e">
        <f>L1291-#REF!</f>
        <v>#REF!</v>
      </c>
      <c r="U1291" s="70" t="e">
        <f>+L1291/#REF!*100</f>
        <v>#REF!</v>
      </c>
      <c r="V1291" s="70">
        <f t="shared" si="571"/>
        <v>0</v>
      </c>
      <c r="W1291" s="70" t="e">
        <f t="shared" si="572"/>
        <v>#DIV/0!</v>
      </c>
      <c r="X1291" s="113"/>
    </row>
    <row r="1292" spans="1:24" hidden="1" outlineLevel="1">
      <c r="A1292" s="60"/>
      <c r="B1292" s="72" t="s">
        <v>81</v>
      </c>
      <c r="C1292" s="73">
        <v>2213</v>
      </c>
      <c r="D1292" s="74"/>
      <c r="E1292" s="74"/>
      <c r="F1292" s="74"/>
      <c r="G1292" s="74"/>
      <c r="H1292" s="74"/>
      <c r="I1292" s="74"/>
      <c r="J1292" s="74"/>
      <c r="K1292" s="74"/>
      <c r="L1292" s="74"/>
      <c r="M1292" s="74"/>
      <c r="N1292" s="74"/>
      <c r="O1292" s="74"/>
      <c r="P1292" s="70">
        <f t="shared" si="569"/>
        <v>0</v>
      </c>
      <c r="Q1292" s="70" t="e">
        <f t="shared" si="570"/>
        <v>#DIV/0!</v>
      </c>
      <c r="R1292" s="71" t="e">
        <f>#REF!-F1292</f>
        <v>#REF!</v>
      </c>
      <c r="S1292" s="71" t="e">
        <f>#REF!/F1292*100</f>
        <v>#REF!</v>
      </c>
      <c r="T1292" s="70" t="e">
        <f>L1292-#REF!</f>
        <v>#REF!</v>
      </c>
      <c r="U1292" s="70" t="e">
        <f>+L1292/#REF!*100</f>
        <v>#REF!</v>
      </c>
      <c r="V1292" s="70">
        <f t="shared" si="571"/>
        <v>0</v>
      </c>
      <c r="W1292" s="70" t="e">
        <f t="shared" si="572"/>
        <v>#DIV/0!</v>
      </c>
      <c r="X1292" s="113"/>
    </row>
    <row r="1293" spans="1:24" hidden="1" outlineLevel="1">
      <c r="A1293" s="60"/>
      <c r="B1293" s="72" t="s">
        <v>82</v>
      </c>
      <c r="C1293" s="73">
        <v>2214</v>
      </c>
      <c r="D1293" s="74"/>
      <c r="E1293" s="74"/>
      <c r="F1293" s="74"/>
      <c r="G1293" s="74"/>
      <c r="H1293" s="74"/>
      <c r="I1293" s="74"/>
      <c r="J1293" s="74"/>
      <c r="K1293" s="74"/>
      <c r="L1293" s="74"/>
      <c r="M1293" s="74"/>
      <c r="N1293" s="74"/>
      <c r="O1293" s="74"/>
      <c r="P1293" s="70">
        <f t="shared" si="569"/>
        <v>0</v>
      </c>
      <c r="Q1293" s="70" t="e">
        <f t="shared" si="570"/>
        <v>#DIV/0!</v>
      </c>
      <c r="R1293" s="71" t="e">
        <f>#REF!-F1293</f>
        <v>#REF!</v>
      </c>
      <c r="S1293" s="71" t="e">
        <f>#REF!/F1293*100</f>
        <v>#REF!</v>
      </c>
      <c r="T1293" s="70" t="e">
        <f>L1293-#REF!</f>
        <v>#REF!</v>
      </c>
      <c r="U1293" s="70" t="e">
        <f>+L1293/#REF!*100</f>
        <v>#REF!</v>
      </c>
      <c r="V1293" s="70">
        <f t="shared" si="571"/>
        <v>0</v>
      </c>
      <c r="W1293" s="70" t="e">
        <f t="shared" si="572"/>
        <v>#DIV/0!</v>
      </c>
      <c r="X1293" s="113"/>
    </row>
    <row r="1294" spans="1:24" hidden="1" outlineLevel="1">
      <c r="A1294" s="60"/>
      <c r="B1294" s="83" t="s">
        <v>83</v>
      </c>
      <c r="C1294" s="78">
        <v>2215</v>
      </c>
      <c r="D1294" s="79">
        <f>D1295+D1296+D1297+D1298</f>
        <v>0</v>
      </c>
      <c r="E1294" s="79">
        <f>E1296</f>
        <v>28.64</v>
      </c>
      <c r="F1294" s="79">
        <f>F1295+F1296+F1297+F1298</f>
        <v>0</v>
      </c>
      <c r="G1294" s="79">
        <f t="shared" ref="G1294:O1294" si="579">G1295+G1296+G1297+G1298</f>
        <v>0</v>
      </c>
      <c r="H1294" s="79">
        <f>H1295+H1296+H1297+H1298</f>
        <v>0</v>
      </c>
      <c r="I1294" s="79">
        <f>I1295+I1296+I1297+I1298</f>
        <v>0</v>
      </c>
      <c r="J1294" s="79">
        <f>J1295+J1296+J1297+J1298</f>
        <v>0</v>
      </c>
      <c r="K1294" s="79">
        <f t="shared" ref="K1294:M1294" si="580">K1295+K1296+K1297+K1298</f>
        <v>0</v>
      </c>
      <c r="L1294" s="79">
        <f t="shared" si="579"/>
        <v>0</v>
      </c>
      <c r="M1294" s="79">
        <f t="shared" si="580"/>
        <v>0</v>
      </c>
      <c r="N1294" s="79">
        <f t="shared" si="579"/>
        <v>0</v>
      </c>
      <c r="O1294" s="79">
        <f t="shared" si="579"/>
        <v>0</v>
      </c>
      <c r="P1294" s="70">
        <f t="shared" si="569"/>
        <v>0</v>
      </c>
      <c r="Q1294" s="70" t="e">
        <f t="shared" si="570"/>
        <v>#DIV/0!</v>
      </c>
      <c r="R1294" s="71" t="e">
        <f>#REF!-F1294</f>
        <v>#REF!</v>
      </c>
      <c r="S1294" s="71" t="e">
        <f>#REF!/F1294*100</f>
        <v>#REF!</v>
      </c>
      <c r="T1294" s="70" t="e">
        <f>L1294-#REF!</f>
        <v>#REF!</v>
      </c>
      <c r="U1294" s="70" t="e">
        <f>+L1294/#REF!*100</f>
        <v>#REF!</v>
      </c>
      <c r="V1294" s="70">
        <f t="shared" si="571"/>
        <v>0</v>
      </c>
      <c r="W1294" s="70" t="e">
        <f t="shared" si="572"/>
        <v>#DIV/0!</v>
      </c>
      <c r="X1294" s="113"/>
    </row>
    <row r="1295" spans="1:24" hidden="1" outlineLevel="1">
      <c r="A1295" s="60"/>
      <c r="B1295" s="80" t="s">
        <v>119</v>
      </c>
      <c r="C1295" s="73">
        <v>22151</v>
      </c>
      <c r="D1295" s="74"/>
      <c r="E1295" s="74"/>
      <c r="F1295" s="74"/>
      <c r="G1295" s="74"/>
      <c r="H1295" s="74"/>
      <c r="I1295" s="74"/>
      <c r="J1295" s="74"/>
      <c r="K1295" s="74"/>
      <c r="L1295" s="74"/>
      <c r="M1295" s="74"/>
      <c r="N1295" s="74"/>
      <c r="O1295" s="74"/>
      <c r="P1295" s="70">
        <f t="shared" si="569"/>
        <v>0</v>
      </c>
      <c r="Q1295" s="70" t="e">
        <f t="shared" si="570"/>
        <v>#DIV/0!</v>
      </c>
      <c r="R1295" s="71" t="e">
        <f>#REF!-F1295</f>
        <v>#REF!</v>
      </c>
      <c r="S1295" s="71" t="e">
        <f>#REF!/F1295*100</f>
        <v>#REF!</v>
      </c>
      <c r="T1295" s="70" t="e">
        <f>L1295-#REF!</f>
        <v>#REF!</v>
      </c>
      <c r="U1295" s="70" t="e">
        <f>+L1295/#REF!*100</f>
        <v>#REF!</v>
      </c>
      <c r="V1295" s="70">
        <f t="shared" si="571"/>
        <v>0</v>
      </c>
      <c r="W1295" s="70" t="e">
        <f t="shared" si="572"/>
        <v>#DIV/0!</v>
      </c>
      <c r="X1295" s="113"/>
    </row>
    <row r="1296" spans="1:24" hidden="1" outlineLevel="1">
      <c r="A1296" s="60"/>
      <c r="B1296" s="80" t="s">
        <v>120</v>
      </c>
      <c r="C1296" s="73">
        <v>22152</v>
      </c>
      <c r="D1296" s="74"/>
      <c r="E1296" s="74">
        <v>28.64</v>
      </c>
      <c r="F1296" s="74"/>
      <c r="G1296" s="74"/>
      <c r="H1296" s="74"/>
      <c r="I1296" s="74"/>
      <c r="J1296" s="74"/>
      <c r="K1296" s="74"/>
      <c r="L1296" s="74"/>
      <c r="M1296" s="74"/>
      <c r="N1296" s="74"/>
      <c r="O1296" s="74"/>
      <c r="P1296" s="70">
        <f t="shared" si="569"/>
        <v>0</v>
      </c>
      <c r="Q1296" s="70" t="e">
        <f t="shared" si="570"/>
        <v>#DIV/0!</v>
      </c>
      <c r="R1296" s="71" t="e">
        <f>#REF!-F1296</f>
        <v>#REF!</v>
      </c>
      <c r="S1296" s="71" t="e">
        <f>#REF!/F1296*100</f>
        <v>#REF!</v>
      </c>
      <c r="T1296" s="70" t="e">
        <f>L1296-#REF!</f>
        <v>#REF!</v>
      </c>
      <c r="U1296" s="70" t="e">
        <f>+L1296/#REF!*100</f>
        <v>#REF!</v>
      </c>
      <c r="V1296" s="70">
        <f t="shared" si="571"/>
        <v>0</v>
      </c>
      <c r="W1296" s="70" t="e">
        <f t="shared" si="572"/>
        <v>#DIV/0!</v>
      </c>
      <c r="X1296" s="113"/>
    </row>
    <row r="1297" spans="1:24" hidden="1" outlineLevel="1">
      <c r="A1297" s="60"/>
      <c r="B1297" s="80" t="s">
        <v>86</v>
      </c>
      <c r="C1297" s="73">
        <v>22153</v>
      </c>
      <c r="D1297" s="74"/>
      <c r="E1297" s="74"/>
      <c r="F1297" s="74"/>
      <c r="G1297" s="74"/>
      <c r="H1297" s="74"/>
      <c r="I1297" s="74"/>
      <c r="J1297" s="74"/>
      <c r="K1297" s="74"/>
      <c r="L1297" s="74"/>
      <c r="M1297" s="74"/>
      <c r="N1297" s="74"/>
      <c r="O1297" s="74"/>
      <c r="P1297" s="70">
        <f t="shared" si="569"/>
        <v>0</v>
      </c>
      <c r="Q1297" s="70" t="e">
        <f t="shared" si="570"/>
        <v>#DIV/0!</v>
      </c>
      <c r="R1297" s="71" t="e">
        <f>#REF!-F1297</f>
        <v>#REF!</v>
      </c>
      <c r="S1297" s="71" t="e">
        <f>#REF!/F1297*100</f>
        <v>#REF!</v>
      </c>
      <c r="T1297" s="70" t="e">
        <f>L1297-#REF!</f>
        <v>#REF!</v>
      </c>
      <c r="U1297" s="70" t="e">
        <f>+L1297/#REF!*100</f>
        <v>#REF!</v>
      </c>
      <c r="V1297" s="70">
        <f t="shared" si="571"/>
        <v>0</v>
      </c>
      <c r="W1297" s="70" t="e">
        <f t="shared" si="572"/>
        <v>#DIV/0!</v>
      </c>
      <c r="X1297" s="113"/>
    </row>
    <row r="1298" spans="1:24" hidden="1" outlineLevel="1">
      <c r="A1298" s="60"/>
      <c r="B1298" s="80" t="s">
        <v>121</v>
      </c>
      <c r="C1298" s="73">
        <v>22154</v>
      </c>
      <c r="D1298" s="74"/>
      <c r="E1298" s="74"/>
      <c r="F1298" s="74"/>
      <c r="G1298" s="74"/>
      <c r="H1298" s="74"/>
      <c r="I1298" s="74"/>
      <c r="J1298" s="74"/>
      <c r="K1298" s="74"/>
      <c r="L1298" s="74"/>
      <c r="M1298" s="74"/>
      <c r="N1298" s="74"/>
      <c r="O1298" s="74"/>
      <c r="P1298" s="70">
        <f t="shared" si="569"/>
        <v>0</v>
      </c>
      <c r="Q1298" s="70" t="e">
        <f t="shared" si="570"/>
        <v>#DIV/0!</v>
      </c>
      <c r="R1298" s="71" t="e">
        <f>#REF!-F1298</f>
        <v>#REF!</v>
      </c>
      <c r="S1298" s="71" t="e">
        <f>#REF!/F1298*100</f>
        <v>#REF!</v>
      </c>
      <c r="T1298" s="70" t="e">
        <f>L1298-#REF!</f>
        <v>#REF!</v>
      </c>
      <c r="U1298" s="70" t="e">
        <f>+L1298/#REF!*100</f>
        <v>#REF!</v>
      </c>
      <c r="V1298" s="70">
        <f t="shared" si="571"/>
        <v>0</v>
      </c>
      <c r="W1298" s="70" t="e">
        <f t="shared" si="572"/>
        <v>#DIV/0!</v>
      </c>
      <c r="X1298" s="113"/>
    </row>
    <row r="1299" spans="1:24" hidden="1" outlineLevel="1">
      <c r="A1299" s="60"/>
      <c r="B1299" s="76" t="s">
        <v>88</v>
      </c>
      <c r="C1299" s="73">
        <v>2217</v>
      </c>
      <c r="D1299" s="74"/>
      <c r="E1299" s="74"/>
      <c r="F1299" s="74"/>
      <c r="G1299" s="74"/>
      <c r="H1299" s="74"/>
      <c r="I1299" s="74"/>
      <c r="J1299" s="74"/>
      <c r="K1299" s="74"/>
      <c r="L1299" s="74"/>
      <c r="M1299" s="74"/>
      <c r="N1299" s="74"/>
      <c r="O1299" s="74"/>
      <c r="P1299" s="70">
        <f t="shared" si="569"/>
        <v>0</v>
      </c>
      <c r="Q1299" s="70" t="e">
        <f t="shared" si="570"/>
        <v>#DIV/0!</v>
      </c>
      <c r="R1299" s="71" t="e">
        <f>#REF!-F1299</f>
        <v>#REF!</v>
      </c>
      <c r="S1299" s="71" t="e">
        <f>#REF!/F1299*100</f>
        <v>#REF!</v>
      </c>
      <c r="T1299" s="70" t="e">
        <f>L1299-#REF!</f>
        <v>#REF!</v>
      </c>
      <c r="U1299" s="70" t="e">
        <f>+L1299/#REF!*100</f>
        <v>#REF!</v>
      </c>
      <c r="V1299" s="70">
        <f t="shared" si="571"/>
        <v>0</v>
      </c>
      <c r="W1299" s="70" t="e">
        <f t="shared" si="572"/>
        <v>#DIV/0!</v>
      </c>
      <c r="X1299" s="113"/>
    </row>
    <row r="1300" spans="1:24" hidden="1" outlineLevel="1">
      <c r="A1300" s="60"/>
      <c r="B1300" s="72" t="s">
        <v>89</v>
      </c>
      <c r="C1300" s="73">
        <v>2218</v>
      </c>
      <c r="D1300" s="74"/>
      <c r="E1300" s="74"/>
      <c r="F1300" s="74"/>
      <c r="G1300" s="74"/>
      <c r="H1300" s="74"/>
      <c r="I1300" s="74"/>
      <c r="J1300" s="74"/>
      <c r="K1300" s="74"/>
      <c r="L1300" s="74"/>
      <c r="M1300" s="74"/>
      <c r="N1300" s="74"/>
      <c r="O1300" s="74"/>
      <c r="P1300" s="70">
        <f t="shared" si="569"/>
        <v>0</v>
      </c>
      <c r="Q1300" s="70" t="e">
        <f t="shared" si="570"/>
        <v>#DIV/0!</v>
      </c>
      <c r="R1300" s="71" t="e">
        <f>#REF!-F1300</f>
        <v>#REF!</v>
      </c>
      <c r="S1300" s="71" t="e">
        <f>#REF!/F1300*100</f>
        <v>#REF!</v>
      </c>
      <c r="T1300" s="70" t="e">
        <f>L1300-#REF!</f>
        <v>#REF!</v>
      </c>
      <c r="U1300" s="70" t="e">
        <f>+L1300/#REF!*100</f>
        <v>#REF!</v>
      </c>
      <c r="V1300" s="70">
        <f t="shared" si="571"/>
        <v>0</v>
      </c>
      <c r="W1300" s="70" t="e">
        <f t="shared" si="572"/>
        <v>#DIV/0!</v>
      </c>
      <c r="X1300" s="113"/>
    </row>
    <row r="1301" spans="1:24" hidden="1" outlineLevel="1">
      <c r="A1301" s="60"/>
      <c r="B1301" s="72" t="s">
        <v>122</v>
      </c>
      <c r="C1301" s="73">
        <v>2221</v>
      </c>
      <c r="D1301" s="74"/>
      <c r="E1301" s="74"/>
      <c r="F1301" s="74"/>
      <c r="G1301" s="74"/>
      <c r="H1301" s="74"/>
      <c r="I1301" s="74"/>
      <c r="J1301" s="74"/>
      <c r="K1301" s="74"/>
      <c r="L1301" s="74"/>
      <c r="M1301" s="74"/>
      <c r="N1301" s="74"/>
      <c r="O1301" s="74"/>
      <c r="P1301" s="70">
        <f t="shared" si="569"/>
        <v>0</v>
      </c>
      <c r="Q1301" s="70" t="e">
        <f t="shared" si="570"/>
        <v>#DIV/0!</v>
      </c>
      <c r="R1301" s="71" t="e">
        <f>#REF!-F1301</f>
        <v>#REF!</v>
      </c>
      <c r="S1301" s="71" t="e">
        <f>#REF!/F1301*100</f>
        <v>#REF!</v>
      </c>
      <c r="T1301" s="70" t="e">
        <f>L1301-#REF!</f>
        <v>#REF!</v>
      </c>
      <c r="U1301" s="70" t="e">
        <f>+L1301/#REF!*100</f>
        <v>#REF!</v>
      </c>
      <c r="V1301" s="70">
        <f t="shared" si="571"/>
        <v>0</v>
      </c>
      <c r="W1301" s="70" t="e">
        <f t="shared" si="572"/>
        <v>#DIV/0!</v>
      </c>
      <c r="X1301" s="113"/>
    </row>
    <row r="1302" spans="1:24" ht="25.5" hidden="1" outlineLevel="1">
      <c r="A1302" s="60"/>
      <c r="B1302" s="81" t="s">
        <v>91</v>
      </c>
      <c r="C1302" s="73">
        <v>2222</v>
      </c>
      <c r="D1302" s="74"/>
      <c r="E1302" s="74"/>
      <c r="F1302" s="74"/>
      <c r="G1302" s="74"/>
      <c r="H1302" s="74"/>
      <c r="I1302" s="74"/>
      <c r="J1302" s="74"/>
      <c r="K1302" s="74"/>
      <c r="L1302" s="74"/>
      <c r="M1302" s="74"/>
      <c r="N1302" s="74"/>
      <c r="O1302" s="74"/>
      <c r="P1302" s="70">
        <f t="shared" si="569"/>
        <v>0</v>
      </c>
      <c r="Q1302" s="70" t="e">
        <f t="shared" si="570"/>
        <v>#DIV/0!</v>
      </c>
      <c r="R1302" s="71" t="e">
        <f>#REF!-F1302</f>
        <v>#REF!</v>
      </c>
      <c r="S1302" s="71" t="e">
        <f>#REF!/F1302*100</f>
        <v>#REF!</v>
      </c>
      <c r="T1302" s="70" t="e">
        <f>L1302-#REF!</f>
        <v>#REF!</v>
      </c>
      <c r="U1302" s="70" t="e">
        <f>+L1302/#REF!*100</f>
        <v>#REF!</v>
      </c>
      <c r="V1302" s="70">
        <f t="shared" si="571"/>
        <v>0</v>
      </c>
      <c r="W1302" s="70" t="e">
        <f t="shared" si="572"/>
        <v>#DIV/0!</v>
      </c>
      <c r="X1302" s="113"/>
    </row>
    <row r="1303" spans="1:24" ht="25.5" hidden="1" outlineLevel="1">
      <c r="A1303" s="60"/>
      <c r="B1303" s="73" t="s">
        <v>167</v>
      </c>
      <c r="C1303" s="73">
        <v>2223</v>
      </c>
      <c r="D1303" s="74"/>
      <c r="E1303" s="74"/>
      <c r="F1303" s="74"/>
      <c r="G1303" s="74"/>
      <c r="H1303" s="74"/>
      <c r="I1303" s="74"/>
      <c r="J1303" s="74"/>
      <c r="K1303" s="74"/>
      <c r="L1303" s="74"/>
      <c r="M1303" s="74"/>
      <c r="N1303" s="74"/>
      <c r="O1303" s="74"/>
      <c r="P1303" s="70">
        <f t="shared" si="569"/>
        <v>0</v>
      </c>
      <c r="Q1303" s="70" t="e">
        <f t="shared" si="570"/>
        <v>#DIV/0!</v>
      </c>
      <c r="R1303" s="71" t="e">
        <f>#REF!-F1303</f>
        <v>#REF!</v>
      </c>
      <c r="S1303" s="71" t="e">
        <f>#REF!/F1303*100</f>
        <v>#REF!</v>
      </c>
      <c r="T1303" s="70" t="e">
        <f>L1303-#REF!</f>
        <v>#REF!</v>
      </c>
      <c r="U1303" s="70" t="e">
        <f>+L1303/#REF!*100</f>
        <v>#REF!</v>
      </c>
      <c r="V1303" s="70">
        <f t="shared" si="571"/>
        <v>0</v>
      </c>
      <c r="W1303" s="70" t="e">
        <f t="shared" si="572"/>
        <v>#DIV/0!</v>
      </c>
      <c r="X1303" s="113"/>
    </row>
    <row r="1304" spans="1:24" hidden="1" outlineLevel="1">
      <c r="A1304" s="60"/>
      <c r="B1304" s="81" t="s">
        <v>128</v>
      </c>
      <c r="C1304" s="73">
        <v>2224</v>
      </c>
      <c r="D1304" s="74"/>
      <c r="E1304" s="74"/>
      <c r="F1304" s="74"/>
      <c r="G1304" s="74"/>
      <c r="H1304" s="74"/>
      <c r="I1304" s="74"/>
      <c r="J1304" s="74"/>
      <c r="K1304" s="74"/>
      <c r="L1304" s="74"/>
      <c r="M1304" s="74"/>
      <c r="N1304" s="74"/>
      <c r="O1304" s="74"/>
      <c r="P1304" s="70">
        <f t="shared" si="569"/>
        <v>0</v>
      </c>
      <c r="Q1304" s="70" t="e">
        <f t="shared" si="570"/>
        <v>#DIV/0!</v>
      </c>
      <c r="R1304" s="71" t="e">
        <f>#REF!-F1304</f>
        <v>#REF!</v>
      </c>
      <c r="S1304" s="71" t="e">
        <f>#REF!/F1304*100</f>
        <v>#REF!</v>
      </c>
      <c r="T1304" s="70" t="e">
        <f>L1304-#REF!</f>
        <v>#REF!</v>
      </c>
      <c r="U1304" s="70" t="e">
        <f>+L1304/#REF!*100</f>
        <v>#REF!</v>
      </c>
      <c r="V1304" s="70">
        <f t="shared" si="571"/>
        <v>0</v>
      </c>
      <c r="W1304" s="70" t="e">
        <f t="shared" si="572"/>
        <v>#DIV/0!</v>
      </c>
      <c r="X1304" s="113"/>
    </row>
    <row r="1305" spans="1:24" hidden="1" outlineLevel="1">
      <c r="A1305" s="60"/>
      <c r="B1305" s="81" t="s">
        <v>123</v>
      </c>
      <c r="C1305" s="73">
        <v>2225</v>
      </c>
      <c r="D1305" s="74"/>
      <c r="E1305" s="74"/>
      <c r="F1305" s="74"/>
      <c r="G1305" s="74"/>
      <c r="H1305" s="74"/>
      <c r="I1305" s="74"/>
      <c r="J1305" s="74"/>
      <c r="K1305" s="74"/>
      <c r="L1305" s="74"/>
      <c r="M1305" s="74"/>
      <c r="N1305" s="74"/>
      <c r="O1305" s="74"/>
      <c r="P1305" s="70">
        <f t="shared" si="569"/>
        <v>0</v>
      </c>
      <c r="Q1305" s="70" t="e">
        <f t="shared" si="570"/>
        <v>#DIV/0!</v>
      </c>
      <c r="R1305" s="71" t="e">
        <f>#REF!-F1305</f>
        <v>#REF!</v>
      </c>
      <c r="S1305" s="71" t="e">
        <f>#REF!/F1305*100</f>
        <v>#REF!</v>
      </c>
      <c r="T1305" s="70" t="e">
        <f>L1305-#REF!</f>
        <v>#REF!</v>
      </c>
      <c r="U1305" s="70" t="e">
        <f>+L1305/#REF!*100</f>
        <v>#REF!</v>
      </c>
      <c r="V1305" s="70">
        <f t="shared" si="571"/>
        <v>0</v>
      </c>
      <c r="W1305" s="70" t="e">
        <f t="shared" si="572"/>
        <v>#DIV/0!</v>
      </c>
      <c r="X1305" s="113"/>
    </row>
    <row r="1306" spans="1:24" hidden="1" outlineLevel="1">
      <c r="A1306" s="60"/>
      <c r="B1306" s="81" t="s">
        <v>124</v>
      </c>
      <c r="C1306" s="73">
        <v>2231</v>
      </c>
      <c r="D1306" s="74"/>
      <c r="E1306" s="67">
        <f>E1307+E1308</f>
        <v>134.9</v>
      </c>
      <c r="F1306" s="74"/>
      <c r="G1306" s="74"/>
      <c r="H1306" s="74"/>
      <c r="I1306" s="74"/>
      <c r="J1306" s="74"/>
      <c r="K1306" s="74"/>
      <c r="L1306" s="74"/>
      <c r="M1306" s="74"/>
      <c r="N1306" s="74"/>
      <c r="O1306" s="74"/>
      <c r="P1306" s="70">
        <f t="shared" si="569"/>
        <v>0</v>
      </c>
      <c r="Q1306" s="70" t="e">
        <f t="shared" si="570"/>
        <v>#DIV/0!</v>
      </c>
      <c r="R1306" s="71" t="e">
        <f>#REF!-F1306</f>
        <v>#REF!</v>
      </c>
      <c r="S1306" s="71" t="e">
        <f>#REF!/F1306*100</f>
        <v>#REF!</v>
      </c>
      <c r="T1306" s="70" t="e">
        <f>L1306-#REF!</f>
        <v>#REF!</v>
      </c>
      <c r="U1306" s="70" t="e">
        <f>+L1306/#REF!*100</f>
        <v>#REF!</v>
      </c>
      <c r="V1306" s="70">
        <f t="shared" si="571"/>
        <v>0</v>
      </c>
      <c r="W1306" s="70" t="e">
        <f t="shared" si="572"/>
        <v>#DIV/0!</v>
      </c>
      <c r="X1306" s="113"/>
    </row>
    <row r="1307" spans="1:24" hidden="1" outlineLevel="1">
      <c r="A1307" s="60"/>
      <c r="B1307" s="81" t="s">
        <v>96</v>
      </c>
      <c r="C1307" s="73">
        <v>22311100</v>
      </c>
      <c r="D1307" s="74"/>
      <c r="E1307" s="74">
        <v>10</v>
      </c>
      <c r="F1307" s="74"/>
      <c r="G1307" s="74"/>
      <c r="H1307" s="74"/>
      <c r="I1307" s="74"/>
      <c r="J1307" s="74"/>
      <c r="K1307" s="74"/>
      <c r="L1307" s="74"/>
      <c r="M1307" s="74"/>
      <c r="N1307" s="74"/>
      <c r="O1307" s="74"/>
      <c r="P1307" s="70">
        <f t="shared" si="569"/>
        <v>0</v>
      </c>
      <c r="Q1307" s="70" t="e">
        <f t="shared" si="570"/>
        <v>#DIV/0!</v>
      </c>
      <c r="R1307" s="71" t="e">
        <f>#REF!-F1307</f>
        <v>#REF!</v>
      </c>
      <c r="S1307" s="71" t="e">
        <f>#REF!/F1307*100</f>
        <v>#REF!</v>
      </c>
      <c r="T1307" s="70" t="e">
        <f>L1307-#REF!</f>
        <v>#REF!</v>
      </c>
      <c r="U1307" s="70" t="e">
        <f>+L1307/#REF!*100</f>
        <v>#REF!</v>
      </c>
      <c r="V1307" s="70">
        <f t="shared" si="571"/>
        <v>0</v>
      </c>
      <c r="W1307" s="70" t="e">
        <f t="shared" si="572"/>
        <v>#DIV/0!</v>
      </c>
      <c r="X1307" s="113"/>
    </row>
    <row r="1308" spans="1:24" hidden="1" outlineLevel="1">
      <c r="A1308" s="60"/>
      <c r="B1308" s="81" t="s">
        <v>97</v>
      </c>
      <c r="C1308" s="73">
        <v>22311200</v>
      </c>
      <c r="D1308" s="74"/>
      <c r="E1308" s="74">
        <v>124.9</v>
      </c>
      <c r="F1308" s="74"/>
      <c r="G1308" s="74"/>
      <c r="H1308" s="74"/>
      <c r="I1308" s="74"/>
      <c r="J1308" s="74"/>
      <c r="K1308" s="74"/>
      <c r="L1308" s="74"/>
      <c r="M1308" s="74"/>
      <c r="N1308" s="74"/>
      <c r="O1308" s="74"/>
      <c r="P1308" s="70">
        <f t="shared" si="569"/>
        <v>0</v>
      </c>
      <c r="Q1308" s="70" t="e">
        <f t="shared" si="570"/>
        <v>#DIV/0!</v>
      </c>
      <c r="R1308" s="71" t="e">
        <f>#REF!-F1308</f>
        <v>#REF!</v>
      </c>
      <c r="S1308" s="71" t="e">
        <f>#REF!/F1308*100</f>
        <v>#REF!</v>
      </c>
      <c r="T1308" s="70" t="e">
        <f>L1308-#REF!</f>
        <v>#REF!</v>
      </c>
      <c r="U1308" s="70" t="e">
        <f>+L1308/#REF!*100</f>
        <v>#REF!</v>
      </c>
      <c r="V1308" s="70">
        <f t="shared" si="571"/>
        <v>0</v>
      </c>
      <c r="W1308" s="70" t="e">
        <f t="shared" si="572"/>
        <v>#DIV/0!</v>
      </c>
      <c r="X1308" s="113"/>
    </row>
    <row r="1309" spans="1:24" ht="25.5" hidden="1" outlineLevel="1">
      <c r="A1309" s="60"/>
      <c r="B1309" s="81" t="s">
        <v>98</v>
      </c>
      <c r="C1309" s="73">
        <v>22311300</v>
      </c>
      <c r="D1309" s="74"/>
      <c r="E1309" s="74"/>
      <c r="F1309" s="74"/>
      <c r="G1309" s="74"/>
      <c r="H1309" s="74"/>
      <c r="I1309" s="74"/>
      <c r="J1309" s="74"/>
      <c r="K1309" s="74"/>
      <c r="L1309" s="74"/>
      <c r="M1309" s="74"/>
      <c r="N1309" s="74"/>
      <c r="O1309" s="74"/>
      <c r="P1309" s="70">
        <f t="shared" si="569"/>
        <v>0</v>
      </c>
      <c r="Q1309" s="70" t="e">
        <f t="shared" si="570"/>
        <v>#DIV/0!</v>
      </c>
      <c r="R1309" s="71" t="e">
        <f>#REF!-F1309</f>
        <v>#REF!</v>
      </c>
      <c r="S1309" s="71" t="e">
        <f>#REF!/F1309*100</f>
        <v>#REF!</v>
      </c>
      <c r="T1309" s="70" t="e">
        <f>L1309-#REF!</f>
        <v>#REF!</v>
      </c>
      <c r="U1309" s="70" t="e">
        <f>+L1309/#REF!*100</f>
        <v>#REF!</v>
      </c>
      <c r="V1309" s="70">
        <f t="shared" si="571"/>
        <v>0</v>
      </c>
      <c r="W1309" s="70" t="e">
        <f t="shared" si="572"/>
        <v>#DIV/0!</v>
      </c>
      <c r="X1309" s="113"/>
    </row>
    <row r="1310" spans="1:24" hidden="1" outlineLevel="1">
      <c r="A1310" s="60"/>
      <c r="B1310" s="81" t="s">
        <v>99</v>
      </c>
      <c r="C1310" s="73">
        <v>22311400</v>
      </c>
      <c r="D1310" s="74"/>
      <c r="E1310" s="74"/>
      <c r="F1310" s="74"/>
      <c r="G1310" s="74"/>
      <c r="H1310" s="74"/>
      <c r="I1310" s="74"/>
      <c r="J1310" s="74"/>
      <c r="K1310" s="74"/>
      <c r="L1310" s="74"/>
      <c r="M1310" s="74"/>
      <c r="N1310" s="74"/>
      <c r="O1310" s="74"/>
      <c r="P1310" s="70">
        <f t="shared" si="569"/>
        <v>0</v>
      </c>
      <c r="Q1310" s="70" t="e">
        <f t="shared" si="570"/>
        <v>#DIV/0!</v>
      </c>
      <c r="R1310" s="71" t="e">
        <f>#REF!-F1310</f>
        <v>#REF!</v>
      </c>
      <c r="S1310" s="71" t="e">
        <f>#REF!/F1310*100</f>
        <v>#REF!</v>
      </c>
      <c r="T1310" s="70" t="e">
        <f>L1310-#REF!</f>
        <v>#REF!</v>
      </c>
      <c r="U1310" s="70" t="e">
        <f>+L1310/#REF!*100</f>
        <v>#REF!</v>
      </c>
      <c r="V1310" s="70">
        <f t="shared" si="571"/>
        <v>0</v>
      </c>
      <c r="W1310" s="70" t="e">
        <f t="shared" si="572"/>
        <v>#DIV/0!</v>
      </c>
      <c r="X1310" s="113"/>
    </row>
    <row r="1311" spans="1:24" hidden="1" outlineLevel="1">
      <c r="A1311" s="60"/>
      <c r="B1311" s="81" t="s">
        <v>100</v>
      </c>
      <c r="C1311" s="73">
        <v>2235</v>
      </c>
      <c r="D1311" s="74"/>
      <c r="E1311" s="74"/>
      <c r="F1311" s="74"/>
      <c r="G1311" s="74"/>
      <c r="H1311" s="74"/>
      <c r="I1311" s="74"/>
      <c r="J1311" s="74"/>
      <c r="K1311" s="74"/>
      <c r="L1311" s="74"/>
      <c r="M1311" s="74"/>
      <c r="N1311" s="74"/>
      <c r="O1311" s="74"/>
      <c r="P1311" s="70">
        <f t="shared" si="569"/>
        <v>0</v>
      </c>
      <c r="Q1311" s="70" t="e">
        <f t="shared" si="570"/>
        <v>#DIV/0!</v>
      </c>
      <c r="R1311" s="71" t="e">
        <f>#REF!-F1311</f>
        <v>#REF!</v>
      </c>
      <c r="S1311" s="71" t="e">
        <f>#REF!/F1311*100</f>
        <v>#REF!</v>
      </c>
      <c r="T1311" s="70" t="e">
        <f>L1311-#REF!</f>
        <v>#REF!</v>
      </c>
      <c r="U1311" s="70" t="e">
        <f>+L1311/#REF!*100</f>
        <v>#REF!</v>
      </c>
      <c r="V1311" s="70">
        <f t="shared" si="571"/>
        <v>0</v>
      </c>
      <c r="W1311" s="70" t="e">
        <f t="shared" si="572"/>
        <v>#DIV/0!</v>
      </c>
      <c r="X1311" s="113"/>
    </row>
    <row r="1312" spans="1:24" hidden="1" outlineLevel="1">
      <c r="A1312" s="60"/>
      <c r="B1312" s="72" t="s">
        <v>101</v>
      </c>
      <c r="C1312" s="73">
        <v>2511</v>
      </c>
      <c r="D1312" s="99"/>
      <c r="E1312" s="74"/>
      <c r="F1312" s="74"/>
      <c r="G1312" s="74"/>
      <c r="H1312" s="74"/>
      <c r="I1312" s="74"/>
      <c r="J1312" s="74"/>
      <c r="K1312" s="74"/>
      <c r="L1312" s="74"/>
      <c r="M1312" s="74"/>
      <c r="N1312" s="74"/>
      <c r="O1312" s="74"/>
      <c r="P1312" s="70">
        <f t="shared" si="569"/>
        <v>0</v>
      </c>
      <c r="Q1312" s="70" t="e">
        <f t="shared" si="570"/>
        <v>#DIV/0!</v>
      </c>
      <c r="R1312" s="71" t="e">
        <f>#REF!-F1312</f>
        <v>#REF!</v>
      </c>
      <c r="S1312" s="71" t="e">
        <f>#REF!/F1312*100</f>
        <v>#REF!</v>
      </c>
      <c r="T1312" s="70" t="e">
        <f>L1312-#REF!</f>
        <v>#REF!</v>
      </c>
      <c r="U1312" s="70" t="e">
        <f>+L1312/#REF!*100</f>
        <v>#REF!</v>
      </c>
      <c r="V1312" s="70">
        <f t="shared" si="571"/>
        <v>0</v>
      </c>
      <c r="W1312" s="70" t="e">
        <f t="shared" si="572"/>
        <v>#DIV/0!</v>
      </c>
      <c r="X1312" s="113"/>
    </row>
    <row r="1313" spans="1:24" hidden="1" outlineLevel="1">
      <c r="A1313" s="60"/>
      <c r="B1313" s="72" t="s">
        <v>102</v>
      </c>
      <c r="C1313" s="73">
        <v>2512</v>
      </c>
      <c r="D1313" s="74"/>
      <c r="E1313" s="74"/>
      <c r="F1313" s="74"/>
      <c r="G1313" s="74"/>
      <c r="H1313" s="74"/>
      <c r="I1313" s="74"/>
      <c r="J1313" s="74"/>
      <c r="K1313" s="74"/>
      <c r="L1313" s="74"/>
      <c r="M1313" s="74"/>
      <c r="N1313" s="74"/>
      <c r="O1313" s="74"/>
      <c r="P1313" s="70">
        <f t="shared" si="569"/>
        <v>0</v>
      </c>
      <c r="Q1313" s="70" t="e">
        <f t="shared" si="570"/>
        <v>#DIV/0!</v>
      </c>
      <c r="R1313" s="71" t="e">
        <f>#REF!-F1313</f>
        <v>#REF!</v>
      </c>
      <c r="S1313" s="71" t="e">
        <f>#REF!/F1313*100</f>
        <v>#REF!</v>
      </c>
      <c r="T1313" s="70" t="e">
        <f>L1313-#REF!</f>
        <v>#REF!</v>
      </c>
      <c r="U1313" s="70" t="e">
        <f>+L1313/#REF!*100</f>
        <v>#REF!</v>
      </c>
      <c r="V1313" s="70">
        <f t="shared" si="571"/>
        <v>0</v>
      </c>
      <c r="W1313" s="70" t="e">
        <f t="shared" si="572"/>
        <v>#DIV/0!</v>
      </c>
      <c r="X1313" s="113"/>
    </row>
    <row r="1314" spans="1:24" hidden="1" outlineLevel="1">
      <c r="A1314" s="60"/>
      <c r="B1314" s="72" t="s">
        <v>129</v>
      </c>
      <c r="C1314" s="73">
        <v>2521</v>
      </c>
      <c r="D1314" s="74"/>
      <c r="E1314" s="74"/>
      <c r="F1314" s="74"/>
      <c r="G1314" s="74"/>
      <c r="H1314" s="74"/>
      <c r="I1314" s="74"/>
      <c r="J1314" s="74"/>
      <c r="K1314" s="74"/>
      <c r="L1314" s="74"/>
      <c r="M1314" s="74"/>
      <c r="N1314" s="74"/>
      <c r="O1314" s="74"/>
      <c r="P1314" s="70">
        <f t="shared" si="569"/>
        <v>0</v>
      </c>
      <c r="Q1314" s="70" t="e">
        <f t="shared" si="570"/>
        <v>#DIV/0!</v>
      </c>
      <c r="R1314" s="71" t="e">
        <f>#REF!-F1314</f>
        <v>#REF!</v>
      </c>
      <c r="S1314" s="71" t="e">
        <f>#REF!/F1314*100</f>
        <v>#REF!</v>
      </c>
      <c r="T1314" s="70" t="e">
        <f>L1314-#REF!</f>
        <v>#REF!</v>
      </c>
      <c r="U1314" s="70" t="e">
        <f>+L1314/#REF!*100</f>
        <v>#REF!</v>
      </c>
      <c r="V1314" s="70">
        <f t="shared" si="571"/>
        <v>0</v>
      </c>
      <c r="W1314" s="70" t="e">
        <f t="shared" si="572"/>
        <v>#DIV/0!</v>
      </c>
      <c r="X1314" s="113"/>
    </row>
    <row r="1315" spans="1:24" ht="25.5" hidden="1" outlineLevel="1">
      <c r="A1315" s="60"/>
      <c r="B1315" s="85" t="s">
        <v>104</v>
      </c>
      <c r="C1315" s="73">
        <v>2721</v>
      </c>
      <c r="D1315" s="74"/>
      <c r="E1315" s="74"/>
      <c r="F1315" s="74"/>
      <c r="G1315" s="74"/>
      <c r="H1315" s="74"/>
      <c r="I1315" s="74"/>
      <c r="J1315" s="74"/>
      <c r="K1315" s="74"/>
      <c r="L1315" s="74"/>
      <c r="M1315" s="74"/>
      <c r="N1315" s="74"/>
      <c r="O1315" s="74"/>
      <c r="P1315" s="70">
        <f t="shared" si="569"/>
        <v>0</v>
      </c>
      <c r="Q1315" s="70" t="e">
        <f t="shared" si="570"/>
        <v>#DIV/0!</v>
      </c>
      <c r="R1315" s="71" t="e">
        <f>#REF!-F1315</f>
        <v>#REF!</v>
      </c>
      <c r="S1315" s="71" t="e">
        <f>#REF!/F1315*100</f>
        <v>#REF!</v>
      </c>
      <c r="T1315" s="70" t="e">
        <f>L1315-#REF!</f>
        <v>#REF!</v>
      </c>
      <c r="U1315" s="70" t="e">
        <f>+L1315/#REF!*100</f>
        <v>#REF!</v>
      </c>
      <c r="V1315" s="70">
        <f t="shared" si="571"/>
        <v>0</v>
      </c>
      <c r="W1315" s="70" t="e">
        <f t="shared" si="572"/>
        <v>#DIV/0!</v>
      </c>
      <c r="X1315" s="113"/>
    </row>
    <row r="1316" spans="1:24" hidden="1" outlineLevel="1">
      <c r="A1316" s="60"/>
      <c r="B1316" s="88" t="s">
        <v>109</v>
      </c>
      <c r="C1316" s="73"/>
      <c r="D1316" s="67"/>
      <c r="E1316" s="67"/>
      <c r="F1316" s="67"/>
      <c r="G1316" s="67">
        <f>SUM(G1317:G1319)</f>
        <v>0</v>
      </c>
      <c r="H1316" s="67"/>
      <c r="I1316" s="67">
        <f>SUM(I1317:I1319)</f>
        <v>0</v>
      </c>
      <c r="J1316" s="67"/>
      <c r="K1316" s="67">
        <f>SUM(K1317:K1319)</f>
        <v>0</v>
      </c>
      <c r="L1316" s="67"/>
      <c r="M1316" s="67">
        <f>SUM(M1317:M1319)</f>
        <v>0</v>
      </c>
      <c r="N1316" s="67"/>
      <c r="O1316" s="67">
        <f>SUM(O1317:O1319)</f>
        <v>0</v>
      </c>
      <c r="P1316" s="70">
        <f t="shared" si="569"/>
        <v>0</v>
      </c>
      <c r="Q1316" s="70" t="e">
        <f t="shared" si="570"/>
        <v>#DIV/0!</v>
      </c>
      <c r="R1316" s="71" t="e">
        <f>#REF!-F1316</f>
        <v>#REF!</v>
      </c>
      <c r="S1316" s="71" t="e">
        <f>#REF!/F1316*100</f>
        <v>#REF!</v>
      </c>
      <c r="T1316" s="70" t="e">
        <f>L1316-#REF!</f>
        <v>#REF!</v>
      </c>
      <c r="U1316" s="70" t="e">
        <f>+L1316/#REF!*100</f>
        <v>#REF!</v>
      </c>
      <c r="V1316" s="70">
        <f t="shared" si="571"/>
        <v>0</v>
      </c>
      <c r="W1316" s="70" t="e">
        <f t="shared" si="572"/>
        <v>#DIV/0!</v>
      </c>
      <c r="X1316" s="113"/>
    </row>
    <row r="1317" spans="1:24" ht="12.75" hidden="1" customHeight="1" outlineLevel="1">
      <c r="A1317" s="60"/>
      <c r="B1317" s="72" t="s">
        <v>110</v>
      </c>
      <c r="C1317" s="73">
        <v>3111</v>
      </c>
      <c r="D1317" s="74"/>
      <c r="E1317" s="74"/>
      <c r="F1317" s="67"/>
      <c r="G1317" s="74"/>
      <c r="H1317" s="67"/>
      <c r="I1317" s="74"/>
      <c r="J1317" s="67"/>
      <c r="K1317" s="74"/>
      <c r="L1317" s="67"/>
      <c r="M1317" s="74"/>
      <c r="N1317" s="67"/>
      <c r="O1317" s="74"/>
      <c r="P1317" s="70">
        <f t="shared" si="569"/>
        <v>0</v>
      </c>
      <c r="Q1317" s="70" t="e">
        <f t="shared" si="570"/>
        <v>#DIV/0!</v>
      </c>
      <c r="R1317" s="71" t="e">
        <f>#REF!-F1317</f>
        <v>#REF!</v>
      </c>
      <c r="S1317" s="71" t="e">
        <f>#REF!/F1317*100</f>
        <v>#REF!</v>
      </c>
      <c r="T1317" s="70" t="e">
        <f>L1317-#REF!</f>
        <v>#REF!</v>
      </c>
      <c r="U1317" s="70" t="e">
        <f>+L1317/#REF!*100</f>
        <v>#REF!</v>
      </c>
      <c r="V1317" s="70">
        <f t="shared" si="571"/>
        <v>0</v>
      </c>
      <c r="W1317" s="70" t="e">
        <f t="shared" si="572"/>
        <v>#DIV/0!</v>
      </c>
      <c r="X1317" s="113"/>
    </row>
    <row r="1318" spans="1:24" ht="12.75" hidden="1" customHeight="1" outlineLevel="1">
      <c r="A1318" s="60"/>
      <c r="B1318" s="72" t="s">
        <v>111</v>
      </c>
      <c r="C1318" s="73">
        <v>3112</v>
      </c>
      <c r="D1318" s="74"/>
      <c r="E1318" s="74"/>
      <c r="F1318" s="74"/>
      <c r="G1318" s="74"/>
      <c r="H1318" s="74"/>
      <c r="I1318" s="74"/>
      <c r="J1318" s="74"/>
      <c r="K1318" s="74"/>
      <c r="L1318" s="74"/>
      <c r="M1318" s="74"/>
      <c r="N1318" s="74"/>
      <c r="O1318" s="74"/>
      <c r="P1318" s="70">
        <f t="shared" si="569"/>
        <v>0</v>
      </c>
      <c r="Q1318" s="70" t="e">
        <f t="shared" si="570"/>
        <v>#DIV/0!</v>
      </c>
      <c r="R1318" s="71" t="e">
        <f>#REF!-F1318</f>
        <v>#REF!</v>
      </c>
      <c r="S1318" s="71" t="e">
        <f>#REF!/F1318*100</f>
        <v>#REF!</v>
      </c>
      <c r="T1318" s="70" t="e">
        <f>L1318-#REF!</f>
        <v>#REF!</v>
      </c>
      <c r="U1318" s="70" t="e">
        <f>+L1318/#REF!*100</f>
        <v>#REF!</v>
      </c>
      <c r="V1318" s="70">
        <f t="shared" si="571"/>
        <v>0</v>
      </c>
      <c r="W1318" s="70" t="e">
        <f t="shared" si="572"/>
        <v>#DIV/0!</v>
      </c>
      <c r="X1318" s="113"/>
    </row>
    <row r="1319" spans="1:24" ht="12.75" hidden="1" customHeight="1" outlineLevel="1">
      <c r="A1319" s="60"/>
      <c r="B1319" s="72" t="s">
        <v>112</v>
      </c>
      <c r="C1319" s="73">
        <v>3113</v>
      </c>
      <c r="D1319" s="74"/>
      <c r="E1319" s="74"/>
      <c r="F1319" s="74"/>
      <c r="G1319" s="74"/>
      <c r="H1319" s="74"/>
      <c r="I1319" s="74"/>
      <c r="J1319" s="74"/>
      <c r="K1319" s="74"/>
      <c r="L1319" s="74"/>
      <c r="M1319" s="74"/>
      <c r="N1319" s="74"/>
      <c r="O1319" s="74"/>
      <c r="P1319" s="70">
        <f t="shared" si="569"/>
        <v>0</v>
      </c>
      <c r="Q1319" s="70" t="e">
        <f t="shared" si="570"/>
        <v>#DIV/0!</v>
      </c>
      <c r="R1319" s="71" t="e">
        <f>#REF!-F1319</f>
        <v>#REF!</v>
      </c>
      <c r="S1319" s="71" t="e">
        <f>#REF!/F1319*100</f>
        <v>#REF!</v>
      </c>
      <c r="T1319" s="70" t="e">
        <f>L1319-#REF!</f>
        <v>#REF!</v>
      </c>
      <c r="U1319" s="70" t="e">
        <f>+L1319/#REF!*100</f>
        <v>#REF!</v>
      </c>
      <c r="V1319" s="70">
        <f t="shared" si="571"/>
        <v>0</v>
      </c>
      <c r="W1319" s="70" t="e">
        <f t="shared" si="572"/>
        <v>#DIV/0!</v>
      </c>
      <c r="X1319" s="113"/>
    </row>
    <row r="1320" spans="1:24" outlineLevel="1">
      <c r="A1320" s="60"/>
      <c r="B1320" s="107"/>
      <c r="C1320" s="97"/>
      <c r="D1320" s="74"/>
      <c r="E1320" s="74"/>
      <c r="F1320" s="74"/>
      <c r="G1320" s="74"/>
      <c r="H1320" s="74"/>
      <c r="I1320" s="74"/>
      <c r="J1320" s="74"/>
      <c r="K1320" s="74"/>
      <c r="L1320" s="74"/>
      <c r="M1320" s="74"/>
      <c r="N1320" s="74"/>
      <c r="O1320" s="74"/>
      <c r="P1320" s="70">
        <f t="shared" si="569"/>
        <v>0</v>
      </c>
      <c r="Q1320" s="70" t="e">
        <f t="shared" si="570"/>
        <v>#DIV/0!</v>
      </c>
      <c r="R1320" s="71" t="e">
        <f>#REF!-F1320</f>
        <v>#REF!</v>
      </c>
      <c r="S1320" s="71" t="e">
        <f>#REF!/F1320*100</f>
        <v>#REF!</v>
      </c>
      <c r="T1320" s="70" t="e">
        <f>L1320-#REF!</f>
        <v>#REF!</v>
      </c>
      <c r="U1320" s="70" t="e">
        <f>+L1320/#REF!*100</f>
        <v>#REF!</v>
      </c>
      <c r="V1320" s="70">
        <f t="shared" si="571"/>
        <v>0</v>
      </c>
      <c r="W1320" s="70" t="e">
        <f t="shared" si="572"/>
        <v>#DIV/0!</v>
      </c>
      <c r="X1320" s="113"/>
    </row>
    <row r="1321" spans="1:24" hidden="1">
      <c r="A1321" s="60"/>
      <c r="B1321" s="107" t="s">
        <v>181</v>
      </c>
      <c r="C1321" s="97" t="s">
        <v>182</v>
      </c>
      <c r="D1321" s="94"/>
      <c r="E1321" s="94"/>
      <c r="F1321" s="94"/>
      <c r="G1321" s="94"/>
      <c r="H1321" s="94"/>
      <c r="I1321" s="94"/>
      <c r="J1321" s="94"/>
      <c r="K1321" s="94"/>
      <c r="L1321" s="94"/>
      <c r="M1321" s="94"/>
      <c r="N1321" s="94"/>
      <c r="O1321" s="94"/>
      <c r="P1321" s="70">
        <f t="shared" si="569"/>
        <v>0</v>
      </c>
      <c r="Q1321" s="70" t="e">
        <f t="shared" si="570"/>
        <v>#DIV/0!</v>
      </c>
      <c r="R1321" s="71" t="e">
        <f>#REF!-F1321</f>
        <v>#REF!</v>
      </c>
      <c r="S1321" s="71" t="e">
        <f>#REF!/F1321*100</f>
        <v>#REF!</v>
      </c>
      <c r="T1321" s="70" t="e">
        <f>L1321-#REF!</f>
        <v>#REF!</v>
      </c>
      <c r="U1321" s="70" t="e">
        <f>+L1321/#REF!*100</f>
        <v>#REF!</v>
      </c>
      <c r="V1321" s="70">
        <f t="shared" si="571"/>
        <v>0</v>
      </c>
      <c r="W1321" s="70" t="e">
        <f t="shared" si="572"/>
        <v>#DIV/0!</v>
      </c>
      <c r="X1321" s="113"/>
    </row>
    <row r="1322" spans="1:24" hidden="1">
      <c r="A1322" s="60"/>
      <c r="B1322" s="107" t="s">
        <v>117</v>
      </c>
      <c r="C1322" s="97"/>
      <c r="D1322" s="67">
        <f t="shared" ref="D1322:O1322" si="581">SUM(D1323:D1329,D1334:D1351)-D1341</f>
        <v>48119.633000000009</v>
      </c>
      <c r="E1322" s="67">
        <f t="shared" si="581"/>
        <v>964.90700000000004</v>
      </c>
      <c r="F1322" s="67">
        <f t="shared" ref="F1322" si="582">SUM(F1323:F1329,F1334:F1351)-F1341</f>
        <v>65718.599999999991</v>
      </c>
      <c r="G1322" s="67">
        <f t="shared" si="581"/>
        <v>560</v>
      </c>
      <c r="H1322" s="67">
        <f t="shared" si="581"/>
        <v>65407.1</v>
      </c>
      <c r="I1322" s="67">
        <f t="shared" si="581"/>
        <v>1326.9</v>
      </c>
      <c r="J1322" s="67">
        <f t="shared" si="581"/>
        <v>70799.299999999988</v>
      </c>
      <c r="K1322" s="67">
        <f t="shared" ref="K1322:M1322" si="583">SUM(K1323:K1329,K1334:K1351)-K1341</f>
        <v>560</v>
      </c>
      <c r="L1322" s="67">
        <f t="shared" si="581"/>
        <v>73929.7</v>
      </c>
      <c r="M1322" s="67">
        <f t="shared" si="583"/>
        <v>560</v>
      </c>
      <c r="N1322" s="67">
        <f t="shared" si="581"/>
        <v>93702.599999999991</v>
      </c>
      <c r="O1322" s="67">
        <f t="shared" si="581"/>
        <v>560</v>
      </c>
      <c r="P1322" s="70">
        <f t="shared" si="569"/>
        <v>17598.966999999982</v>
      </c>
      <c r="Q1322" s="70">
        <f t="shared" si="570"/>
        <v>136.57336081511673</v>
      </c>
      <c r="R1322" s="71" t="e">
        <f>#REF!-F1322</f>
        <v>#REF!</v>
      </c>
      <c r="S1322" s="71" t="e">
        <f>#REF!/F1322*100</f>
        <v>#REF!</v>
      </c>
      <c r="T1322" s="70" t="e">
        <f>L1322-#REF!</f>
        <v>#REF!</v>
      </c>
      <c r="U1322" s="70" t="e">
        <f>+L1322/#REF!*100</f>
        <v>#REF!</v>
      </c>
      <c r="V1322" s="70">
        <f t="shared" si="571"/>
        <v>19772.899999999994</v>
      </c>
      <c r="W1322" s="70">
        <f t="shared" si="572"/>
        <v>126.74554340136643</v>
      </c>
      <c r="X1322" s="113"/>
    </row>
    <row r="1323" spans="1:24" hidden="1">
      <c r="A1323" s="60"/>
      <c r="B1323" s="72" t="s">
        <v>77</v>
      </c>
      <c r="C1323" s="73">
        <v>2111</v>
      </c>
      <c r="D1323" s="71">
        <f t="shared" ref="D1323:O1328" si="584">SUM(D1043,D1078,D1113,D1148,D1183,D1218)+D1253+D1288</f>
        <v>15094.651</v>
      </c>
      <c r="E1323" s="71">
        <f t="shared" si="584"/>
        <v>0</v>
      </c>
      <c r="F1323" s="71">
        <f t="shared" ref="F1323" si="585">SUM(F1043,F1078,F1113,F1148,F1183,F1218)+F1253+F1288</f>
        <v>15719.9</v>
      </c>
      <c r="G1323" s="71">
        <f t="shared" si="584"/>
        <v>0</v>
      </c>
      <c r="H1323" s="71">
        <f t="shared" si="584"/>
        <v>16272.5</v>
      </c>
      <c r="I1323" s="71">
        <f t="shared" si="584"/>
        <v>0</v>
      </c>
      <c r="J1323" s="71">
        <f t="shared" si="584"/>
        <v>25564.299999999996</v>
      </c>
      <c r="K1323" s="71">
        <f t="shared" ref="K1323:M1323" si="586">SUM(K1043,K1078,K1113,K1148,K1183,K1218)+K1253+K1288</f>
        <v>0</v>
      </c>
      <c r="L1323" s="71">
        <f t="shared" si="584"/>
        <v>25564.299999999996</v>
      </c>
      <c r="M1323" s="71">
        <f t="shared" si="586"/>
        <v>0</v>
      </c>
      <c r="N1323" s="71">
        <f t="shared" si="584"/>
        <v>26095.559999999998</v>
      </c>
      <c r="O1323" s="71">
        <f t="shared" si="584"/>
        <v>0</v>
      </c>
      <c r="P1323" s="70">
        <f t="shared" si="569"/>
        <v>625.2489999999998</v>
      </c>
      <c r="Q1323" s="70">
        <f t="shared" si="570"/>
        <v>104.14218917681501</v>
      </c>
      <c r="R1323" s="71" t="e">
        <f>#REF!-F1323</f>
        <v>#REF!</v>
      </c>
      <c r="S1323" s="71" t="e">
        <f>#REF!/F1323*100</f>
        <v>#REF!</v>
      </c>
      <c r="T1323" s="70" t="e">
        <f>L1323-#REF!</f>
        <v>#REF!</v>
      </c>
      <c r="U1323" s="70" t="e">
        <f>+L1323/#REF!*100</f>
        <v>#REF!</v>
      </c>
      <c r="V1323" s="70">
        <f t="shared" si="571"/>
        <v>531.26000000000204</v>
      </c>
      <c r="W1323" s="70">
        <f t="shared" si="572"/>
        <v>102.07813239556727</v>
      </c>
      <c r="X1323" s="113"/>
    </row>
    <row r="1324" spans="1:24" hidden="1">
      <c r="A1324" s="60"/>
      <c r="B1324" s="72" t="s">
        <v>118</v>
      </c>
      <c r="C1324" s="73">
        <v>2121</v>
      </c>
      <c r="D1324" s="71">
        <f t="shared" si="584"/>
        <v>2340.442</v>
      </c>
      <c r="E1324" s="71">
        <f t="shared" si="584"/>
        <v>0</v>
      </c>
      <c r="F1324" s="71">
        <f t="shared" ref="F1324" si="587">SUM(F1044,F1079,F1114,F1149,F1184,F1219)+F1254+F1289</f>
        <v>2411.9</v>
      </c>
      <c r="G1324" s="71">
        <f t="shared" si="584"/>
        <v>0</v>
      </c>
      <c r="H1324" s="71">
        <f t="shared" si="584"/>
        <v>2483.9</v>
      </c>
      <c r="I1324" s="71">
        <f t="shared" si="584"/>
        <v>0</v>
      </c>
      <c r="J1324" s="71">
        <f t="shared" si="584"/>
        <v>3960.2</v>
      </c>
      <c r="K1324" s="71">
        <f t="shared" ref="K1324:M1324" si="588">SUM(K1044,K1079,K1114,K1149,K1184,K1219)+K1254+K1289</f>
        <v>0</v>
      </c>
      <c r="L1324" s="71">
        <f t="shared" si="584"/>
        <v>3960.2</v>
      </c>
      <c r="M1324" s="71">
        <f t="shared" si="588"/>
        <v>0</v>
      </c>
      <c r="N1324" s="71">
        <f t="shared" si="584"/>
        <v>4051.84</v>
      </c>
      <c r="O1324" s="71">
        <f t="shared" si="584"/>
        <v>0</v>
      </c>
      <c r="P1324" s="70">
        <f t="shared" si="569"/>
        <v>71.458000000000084</v>
      </c>
      <c r="Q1324" s="70">
        <f t="shared" si="570"/>
        <v>103.0531839712328</v>
      </c>
      <c r="R1324" s="71" t="e">
        <f>#REF!-F1324</f>
        <v>#REF!</v>
      </c>
      <c r="S1324" s="71" t="e">
        <f>#REF!/F1324*100</f>
        <v>#REF!</v>
      </c>
      <c r="T1324" s="70" t="e">
        <f>L1324-#REF!</f>
        <v>#REF!</v>
      </c>
      <c r="U1324" s="70" t="e">
        <f>+L1324/#REF!*100</f>
        <v>#REF!</v>
      </c>
      <c r="V1324" s="70">
        <f t="shared" si="571"/>
        <v>91.640000000000327</v>
      </c>
      <c r="W1324" s="70">
        <f t="shared" si="572"/>
        <v>102.31402454421494</v>
      </c>
      <c r="X1324" s="113"/>
    </row>
    <row r="1325" spans="1:24" hidden="1">
      <c r="A1325" s="60"/>
      <c r="B1325" s="101" t="s">
        <v>79</v>
      </c>
      <c r="C1325" s="73">
        <v>2211</v>
      </c>
      <c r="D1325" s="71">
        <f t="shared" si="584"/>
        <v>6520.1120000000001</v>
      </c>
      <c r="E1325" s="71">
        <f t="shared" si="584"/>
        <v>0</v>
      </c>
      <c r="F1325" s="71">
        <f t="shared" ref="F1325" si="589">SUM(F1045,F1080,F1115,F1150,F1185,F1220)+F1255+F1290</f>
        <v>7183.8</v>
      </c>
      <c r="G1325" s="71">
        <f t="shared" si="584"/>
        <v>0</v>
      </c>
      <c r="H1325" s="71">
        <f t="shared" si="584"/>
        <v>7333.8</v>
      </c>
      <c r="I1325" s="71">
        <f t="shared" si="584"/>
        <v>0</v>
      </c>
      <c r="J1325" s="71">
        <f t="shared" si="584"/>
        <v>8323</v>
      </c>
      <c r="K1325" s="71">
        <f t="shared" ref="K1325:M1325" si="590">SUM(K1045,K1080,K1115,K1150,K1185,K1220)+K1255+K1290</f>
        <v>0</v>
      </c>
      <c r="L1325" s="71">
        <f t="shared" si="584"/>
        <v>9373</v>
      </c>
      <c r="M1325" s="71">
        <f t="shared" si="590"/>
        <v>0</v>
      </c>
      <c r="N1325" s="71">
        <f t="shared" si="584"/>
        <v>9423</v>
      </c>
      <c r="O1325" s="71">
        <f t="shared" si="584"/>
        <v>0</v>
      </c>
      <c r="P1325" s="70">
        <f t="shared" si="569"/>
        <v>663.6880000000001</v>
      </c>
      <c r="Q1325" s="70">
        <f t="shared" si="570"/>
        <v>110.1790889481653</v>
      </c>
      <c r="R1325" s="71" t="e">
        <f>#REF!-F1325</f>
        <v>#REF!</v>
      </c>
      <c r="S1325" s="71" t="e">
        <f>#REF!/F1325*100</f>
        <v>#REF!</v>
      </c>
      <c r="T1325" s="70" t="e">
        <f>L1325-#REF!</f>
        <v>#REF!</v>
      </c>
      <c r="U1325" s="70" t="e">
        <f>+L1325/#REF!*100</f>
        <v>#REF!</v>
      </c>
      <c r="V1325" s="70">
        <f t="shared" si="571"/>
        <v>50</v>
      </c>
      <c r="W1325" s="70">
        <f t="shared" si="572"/>
        <v>100.53344713538888</v>
      </c>
      <c r="X1325" s="113"/>
    </row>
    <row r="1326" spans="1:24" hidden="1">
      <c r="A1326" s="60"/>
      <c r="B1326" s="76" t="s">
        <v>80</v>
      </c>
      <c r="C1326" s="73">
        <v>2212</v>
      </c>
      <c r="D1326" s="71">
        <f t="shared" si="584"/>
        <v>406.68499999999995</v>
      </c>
      <c r="E1326" s="71">
        <f t="shared" si="584"/>
        <v>2</v>
      </c>
      <c r="F1326" s="71">
        <f t="shared" ref="F1326" si="591">SUM(F1046,F1081,F1116,F1151,F1186,F1221)+F1256+F1291</f>
        <v>510.20000000000005</v>
      </c>
      <c r="G1326" s="71">
        <f t="shared" si="584"/>
        <v>0</v>
      </c>
      <c r="H1326" s="71">
        <f t="shared" si="584"/>
        <v>510.20000000000005</v>
      </c>
      <c r="I1326" s="71">
        <f t="shared" si="584"/>
        <v>0</v>
      </c>
      <c r="J1326" s="71">
        <f t="shared" si="584"/>
        <v>510.20000000000005</v>
      </c>
      <c r="K1326" s="71">
        <f t="shared" ref="K1326:M1326" si="592">SUM(K1046,K1081,K1116,K1151,K1186,K1221)+K1256+K1291</f>
        <v>0</v>
      </c>
      <c r="L1326" s="71">
        <f t="shared" si="584"/>
        <v>459.4</v>
      </c>
      <c r="M1326" s="71">
        <f t="shared" si="592"/>
        <v>0</v>
      </c>
      <c r="N1326" s="71">
        <f t="shared" si="584"/>
        <v>459.4</v>
      </c>
      <c r="O1326" s="71">
        <f t="shared" si="584"/>
        <v>0</v>
      </c>
      <c r="P1326" s="70">
        <f t="shared" ref="P1326:P1389" si="593">F1326-D1326</f>
        <v>103.5150000000001</v>
      </c>
      <c r="Q1326" s="70">
        <f t="shared" ref="Q1326:Q1389" si="594">+F1326/D1326*100</f>
        <v>125.45336070914838</v>
      </c>
      <c r="R1326" s="71" t="e">
        <f>#REF!-F1326</f>
        <v>#REF!</v>
      </c>
      <c r="S1326" s="71" t="e">
        <f>#REF!/F1326*100</f>
        <v>#REF!</v>
      </c>
      <c r="T1326" s="70" t="e">
        <f>L1326-#REF!</f>
        <v>#REF!</v>
      </c>
      <c r="U1326" s="70" t="e">
        <f>+L1326/#REF!*100</f>
        <v>#REF!</v>
      </c>
      <c r="V1326" s="70">
        <f t="shared" si="571"/>
        <v>0</v>
      </c>
      <c r="W1326" s="70">
        <f t="shared" si="572"/>
        <v>100</v>
      </c>
      <c r="X1326" s="113"/>
    </row>
    <row r="1327" spans="1:24" hidden="1">
      <c r="A1327" s="60"/>
      <c r="B1327" s="72" t="s">
        <v>81</v>
      </c>
      <c r="C1327" s="73">
        <v>2213</v>
      </c>
      <c r="D1327" s="71">
        <f t="shared" si="584"/>
        <v>0</v>
      </c>
      <c r="E1327" s="71">
        <f t="shared" si="584"/>
        <v>0</v>
      </c>
      <c r="F1327" s="71">
        <f t="shared" ref="F1327" si="595">SUM(F1047,F1082,F1117,F1152,F1187,F1222)+F1257+F1292</f>
        <v>0</v>
      </c>
      <c r="G1327" s="71">
        <f t="shared" si="584"/>
        <v>0</v>
      </c>
      <c r="H1327" s="71">
        <f t="shared" si="584"/>
        <v>0</v>
      </c>
      <c r="I1327" s="71">
        <f t="shared" si="584"/>
        <v>0</v>
      </c>
      <c r="J1327" s="71">
        <f t="shared" si="584"/>
        <v>0</v>
      </c>
      <c r="K1327" s="71">
        <f t="shared" ref="K1327:M1327" si="596">SUM(K1047,K1082,K1117,K1152,K1187,K1222)+K1257+K1292</f>
        <v>0</v>
      </c>
      <c r="L1327" s="71">
        <f t="shared" si="584"/>
        <v>0</v>
      </c>
      <c r="M1327" s="71">
        <f t="shared" si="596"/>
        <v>0</v>
      </c>
      <c r="N1327" s="71">
        <f t="shared" si="584"/>
        <v>0</v>
      </c>
      <c r="O1327" s="71">
        <f t="shared" si="584"/>
        <v>0</v>
      </c>
      <c r="P1327" s="70">
        <f t="shared" si="593"/>
        <v>0</v>
      </c>
      <c r="Q1327" s="70" t="e">
        <f t="shared" si="594"/>
        <v>#DIV/0!</v>
      </c>
      <c r="R1327" s="71" t="e">
        <f>#REF!-F1327</f>
        <v>#REF!</v>
      </c>
      <c r="S1327" s="71" t="e">
        <f>#REF!/F1327*100</f>
        <v>#REF!</v>
      </c>
      <c r="T1327" s="70" t="e">
        <f>L1327-#REF!</f>
        <v>#REF!</v>
      </c>
      <c r="U1327" s="70" t="e">
        <f>+L1327/#REF!*100</f>
        <v>#REF!</v>
      </c>
      <c r="V1327" s="70">
        <f t="shared" si="571"/>
        <v>0</v>
      </c>
      <c r="W1327" s="70" t="e">
        <f t="shared" si="572"/>
        <v>#DIV/0!</v>
      </c>
      <c r="X1327" s="113"/>
    </row>
    <row r="1328" spans="1:24" hidden="1">
      <c r="A1328" s="60"/>
      <c r="B1328" s="72" t="s">
        <v>82</v>
      </c>
      <c r="C1328" s="73">
        <v>2214</v>
      </c>
      <c r="D1328" s="71">
        <f t="shared" si="584"/>
        <v>215.947</v>
      </c>
      <c r="E1328" s="71">
        <f t="shared" si="584"/>
        <v>0</v>
      </c>
      <c r="F1328" s="71">
        <f t="shared" ref="F1328" si="597">SUM(F1048,F1083,F1118,F1153,F1188,F1223)+F1258+F1293</f>
        <v>540.29999999999995</v>
      </c>
      <c r="G1328" s="71">
        <f t="shared" si="584"/>
        <v>0</v>
      </c>
      <c r="H1328" s="71">
        <f t="shared" si="584"/>
        <v>540.29999999999995</v>
      </c>
      <c r="I1328" s="71">
        <f t="shared" si="584"/>
        <v>0</v>
      </c>
      <c r="J1328" s="71">
        <f t="shared" si="584"/>
        <v>540.29999999999995</v>
      </c>
      <c r="K1328" s="71">
        <f t="shared" ref="K1328:M1328" si="598">SUM(K1048,K1083,K1118,K1153,K1188,K1223)+K1258+K1293</f>
        <v>0</v>
      </c>
      <c r="L1328" s="71">
        <f t="shared" si="584"/>
        <v>492.5</v>
      </c>
      <c r="M1328" s="71">
        <f t="shared" si="598"/>
        <v>0</v>
      </c>
      <c r="N1328" s="71">
        <f t="shared" si="584"/>
        <v>492.5</v>
      </c>
      <c r="O1328" s="71">
        <f t="shared" si="584"/>
        <v>0</v>
      </c>
      <c r="P1328" s="70">
        <f t="shared" si="593"/>
        <v>324.35299999999995</v>
      </c>
      <c r="Q1328" s="70">
        <f t="shared" si="594"/>
        <v>250.20028062441244</v>
      </c>
      <c r="R1328" s="71" t="e">
        <f>#REF!-F1328</f>
        <v>#REF!</v>
      </c>
      <c r="S1328" s="71" t="e">
        <f>#REF!/F1328*100</f>
        <v>#REF!</v>
      </c>
      <c r="T1328" s="70" t="e">
        <f>L1328-#REF!</f>
        <v>#REF!</v>
      </c>
      <c r="U1328" s="70" t="e">
        <f>+L1328/#REF!*100</f>
        <v>#REF!</v>
      </c>
      <c r="V1328" s="70">
        <f t="shared" si="571"/>
        <v>0</v>
      </c>
      <c r="W1328" s="70">
        <f t="shared" si="572"/>
        <v>100</v>
      </c>
      <c r="X1328" s="113"/>
    </row>
    <row r="1329" spans="1:24" hidden="1">
      <c r="A1329" s="60"/>
      <c r="B1329" s="83" t="s">
        <v>83</v>
      </c>
      <c r="C1329" s="78">
        <v>2215</v>
      </c>
      <c r="D1329" s="102">
        <f t="shared" ref="D1329:O1329" si="599">D1330+D1331+D1332+D1333</f>
        <v>12330.894999999999</v>
      </c>
      <c r="E1329" s="102">
        <f t="shared" si="599"/>
        <v>28.64</v>
      </c>
      <c r="F1329" s="102">
        <f t="shared" ref="F1329" si="600">F1330+F1331+F1332+F1333</f>
        <v>15004.4</v>
      </c>
      <c r="G1329" s="102">
        <f t="shared" si="599"/>
        <v>200</v>
      </c>
      <c r="H1329" s="102">
        <f t="shared" si="599"/>
        <v>16206.800000000001</v>
      </c>
      <c r="I1329" s="102">
        <f t="shared" si="599"/>
        <v>240</v>
      </c>
      <c r="J1329" s="102">
        <f t="shared" si="599"/>
        <v>15004.4</v>
      </c>
      <c r="K1329" s="102">
        <f t="shared" ref="K1329:M1329" si="601">K1330+K1331+K1332+K1333</f>
        <v>200</v>
      </c>
      <c r="L1329" s="102">
        <f t="shared" si="599"/>
        <v>15560.9</v>
      </c>
      <c r="M1329" s="102">
        <f t="shared" si="601"/>
        <v>200</v>
      </c>
      <c r="N1329" s="102">
        <f t="shared" si="599"/>
        <v>15620.9</v>
      </c>
      <c r="O1329" s="102">
        <f t="shared" si="599"/>
        <v>200</v>
      </c>
      <c r="P1329" s="70">
        <f t="shared" si="593"/>
        <v>2673.505000000001</v>
      </c>
      <c r="Q1329" s="70">
        <f t="shared" si="594"/>
        <v>121.68135402985753</v>
      </c>
      <c r="R1329" s="71" t="e">
        <f>#REF!-F1329</f>
        <v>#REF!</v>
      </c>
      <c r="S1329" s="71" t="e">
        <f>#REF!/F1329*100</f>
        <v>#REF!</v>
      </c>
      <c r="T1329" s="70" t="e">
        <f>L1329-#REF!</f>
        <v>#REF!</v>
      </c>
      <c r="U1329" s="70" t="e">
        <f>+L1329/#REF!*100</f>
        <v>#REF!</v>
      </c>
      <c r="V1329" s="70">
        <f t="shared" si="571"/>
        <v>60</v>
      </c>
      <c r="W1329" s="70">
        <f t="shared" si="572"/>
        <v>100.38558181082071</v>
      </c>
      <c r="X1329" s="113"/>
    </row>
    <row r="1330" spans="1:24" hidden="1">
      <c r="A1330" s="60"/>
      <c r="B1330" s="80" t="s">
        <v>119</v>
      </c>
      <c r="C1330" s="73">
        <v>22151</v>
      </c>
      <c r="D1330" s="71">
        <f t="shared" ref="D1330:O1345" si="602">SUM(D1050,D1085,D1120,D1155,D1190,D1225)+D1260+D1295</f>
        <v>0</v>
      </c>
      <c r="E1330" s="71">
        <f t="shared" si="602"/>
        <v>0</v>
      </c>
      <c r="F1330" s="71">
        <f t="shared" ref="F1330" si="603">SUM(F1050,F1085,F1120,F1155,F1190,F1225)+F1260+F1295</f>
        <v>0</v>
      </c>
      <c r="G1330" s="71">
        <f t="shared" si="602"/>
        <v>0</v>
      </c>
      <c r="H1330" s="71">
        <f t="shared" si="602"/>
        <v>0</v>
      </c>
      <c r="I1330" s="71">
        <f t="shared" si="602"/>
        <v>0</v>
      </c>
      <c r="J1330" s="71">
        <f t="shared" si="602"/>
        <v>0</v>
      </c>
      <c r="K1330" s="71">
        <f t="shared" ref="K1330:M1330" si="604">SUM(K1050,K1085,K1120,K1155,K1190,K1225)+K1260+K1295</f>
        <v>0</v>
      </c>
      <c r="L1330" s="71">
        <f t="shared" si="602"/>
        <v>83.5</v>
      </c>
      <c r="M1330" s="71">
        <f t="shared" si="604"/>
        <v>0</v>
      </c>
      <c r="N1330" s="71">
        <f t="shared" si="602"/>
        <v>83.5</v>
      </c>
      <c r="O1330" s="71">
        <f t="shared" si="602"/>
        <v>0</v>
      </c>
      <c r="P1330" s="70">
        <f t="shared" si="593"/>
        <v>0</v>
      </c>
      <c r="Q1330" s="70" t="e">
        <f t="shared" si="594"/>
        <v>#DIV/0!</v>
      </c>
      <c r="R1330" s="71" t="e">
        <f>#REF!-F1330</f>
        <v>#REF!</v>
      </c>
      <c r="S1330" s="71" t="e">
        <f>#REF!/F1330*100</f>
        <v>#REF!</v>
      </c>
      <c r="T1330" s="70" t="e">
        <f>L1330-#REF!</f>
        <v>#REF!</v>
      </c>
      <c r="U1330" s="70" t="e">
        <f>+L1330/#REF!*100</f>
        <v>#REF!</v>
      </c>
      <c r="V1330" s="70">
        <f t="shared" si="571"/>
        <v>0</v>
      </c>
      <c r="W1330" s="70">
        <f t="shared" si="572"/>
        <v>100</v>
      </c>
      <c r="X1330" s="113"/>
    </row>
    <row r="1331" spans="1:24" hidden="1">
      <c r="A1331" s="60"/>
      <c r="B1331" s="80" t="s">
        <v>120</v>
      </c>
      <c r="C1331" s="73">
        <v>22152</v>
      </c>
      <c r="D1331" s="71">
        <f t="shared" si="602"/>
        <v>0</v>
      </c>
      <c r="E1331" s="71">
        <f t="shared" si="602"/>
        <v>28.64</v>
      </c>
      <c r="F1331" s="71">
        <f t="shared" ref="F1331" si="605">SUM(F1051,F1086,F1121,F1156,F1191,F1226)+F1261+F1296</f>
        <v>0</v>
      </c>
      <c r="G1331" s="71">
        <f t="shared" si="602"/>
        <v>0</v>
      </c>
      <c r="H1331" s="71">
        <f t="shared" si="602"/>
        <v>0</v>
      </c>
      <c r="I1331" s="71">
        <f t="shared" si="602"/>
        <v>0</v>
      </c>
      <c r="J1331" s="71">
        <f t="shared" si="602"/>
        <v>0</v>
      </c>
      <c r="K1331" s="71">
        <f t="shared" ref="K1331:M1331" si="606">SUM(K1051,K1086,K1121,K1156,K1191,K1226)+K1261+K1296</f>
        <v>0</v>
      </c>
      <c r="L1331" s="71">
        <f t="shared" si="602"/>
        <v>8.1999999999999993</v>
      </c>
      <c r="M1331" s="71">
        <f t="shared" si="606"/>
        <v>0</v>
      </c>
      <c r="N1331" s="71">
        <f t="shared" si="602"/>
        <v>8.1999999999999993</v>
      </c>
      <c r="O1331" s="71">
        <f t="shared" si="602"/>
        <v>0</v>
      </c>
      <c r="P1331" s="70">
        <f t="shared" si="593"/>
        <v>0</v>
      </c>
      <c r="Q1331" s="70" t="e">
        <f t="shared" si="594"/>
        <v>#DIV/0!</v>
      </c>
      <c r="R1331" s="71" t="e">
        <f>#REF!-F1331</f>
        <v>#REF!</v>
      </c>
      <c r="S1331" s="71" t="e">
        <f>#REF!/F1331*100</f>
        <v>#REF!</v>
      </c>
      <c r="T1331" s="70" t="e">
        <f>L1331-#REF!</f>
        <v>#REF!</v>
      </c>
      <c r="U1331" s="70" t="e">
        <f>+L1331/#REF!*100</f>
        <v>#REF!</v>
      </c>
      <c r="V1331" s="70">
        <f t="shared" si="571"/>
        <v>0</v>
      </c>
      <c r="W1331" s="70">
        <f t="shared" si="572"/>
        <v>100</v>
      </c>
      <c r="X1331" s="113"/>
    </row>
    <row r="1332" spans="1:24" hidden="1">
      <c r="A1332" s="60"/>
      <c r="B1332" s="80" t="s">
        <v>86</v>
      </c>
      <c r="C1332" s="73">
        <v>22153</v>
      </c>
      <c r="D1332" s="71">
        <f t="shared" si="602"/>
        <v>0</v>
      </c>
      <c r="E1332" s="71">
        <f t="shared" si="602"/>
        <v>0</v>
      </c>
      <c r="F1332" s="71">
        <f t="shared" ref="F1332" si="607">SUM(F1052,F1087,F1122,F1157,F1192,F1227)+F1262+F1297</f>
        <v>0</v>
      </c>
      <c r="G1332" s="71">
        <f t="shared" si="602"/>
        <v>0</v>
      </c>
      <c r="H1332" s="71">
        <f t="shared" si="602"/>
        <v>0</v>
      </c>
      <c r="I1332" s="71">
        <f t="shared" si="602"/>
        <v>0</v>
      </c>
      <c r="J1332" s="71">
        <f t="shared" si="602"/>
        <v>0</v>
      </c>
      <c r="K1332" s="71">
        <f t="shared" ref="K1332:M1332" si="608">SUM(K1052,K1087,K1122,K1157,K1192,K1227)+K1262+K1297</f>
        <v>0</v>
      </c>
      <c r="L1332" s="71">
        <f t="shared" si="602"/>
        <v>0</v>
      </c>
      <c r="M1332" s="71">
        <f t="shared" si="608"/>
        <v>0</v>
      </c>
      <c r="N1332" s="71">
        <f t="shared" si="602"/>
        <v>0</v>
      </c>
      <c r="O1332" s="71">
        <f t="shared" si="602"/>
        <v>0</v>
      </c>
      <c r="P1332" s="70">
        <f t="shared" si="593"/>
        <v>0</v>
      </c>
      <c r="Q1332" s="70" t="e">
        <f t="shared" si="594"/>
        <v>#DIV/0!</v>
      </c>
      <c r="R1332" s="71" t="e">
        <f>#REF!-F1332</f>
        <v>#REF!</v>
      </c>
      <c r="S1332" s="71" t="e">
        <f>#REF!/F1332*100</f>
        <v>#REF!</v>
      </c>
      <c r="T1332" s="70" t="e">
        <f>L1332-#REF!</f>
        <v>#REF!</v>
      </c>
      <c r="U1332" s="70" t="e">
        <f>+L1332/#REF!*100</f>
        <v>#REF!</v>
      </c>
      <c r="V1332" s="70">
        <f t="shared" si="571"/>
        <v>0</v>
      </c>
      <c r="W1332" s="70" t="e">
        <f t="shared" si="572"/>
        <v>#DIV/0!</v>
      </c>
      <c r="X1332" s="113"/>
    </row>
    <row r="1333" spans="1:24" hidden="1">
      <c r="A1333" s="60"/>
      <c r="B1333" s="80" t="s">
        <v>121</v>
      </c>
      <c r="C1333" s="73">
        <v>22154</v>
      </c>
      <c r="D1333" s="71">
        <f t="shared" si="602"/>
        <v>12330.894999999999</v>
      </c>
      <c r="E1333" s="71">
        <f t="shared" si="602"/>
        <v>0</v>
      </c>
      <c r="F1333" s="71">
        <f t="shared" ref="F1333" si="609">SUM(F1053,F1088,F1123,F1158,F1193,F1228)+F1263+F1298</f>
        <v>15004.4</v>
      </c>
      <c r="G1333" s="71">
        <f t="shared" si="602"/>
        <v>200</v>
      </c>
      <c r="H1333" s="71">
        <f t="shared" si="602"/>
        <v>16206.800000000001</v>
      </c>
      <c r="I1333" s="71">
        <f t="shared" si="602"/>
        <v>240</v>
      </c>
      <c r="J1333" s="71">
        <f t="shared" si="602"/>
        <v>15004.4</v>
      </c>
      <c r="K1333" s="71">
        <f t="shared" ref="K1333:M1333" si="610">SUM(K1053,K1088,K1123,K1158,K1193,K1228)+K1263+K1298</f>
        <v>200</v>
      </c>
      <c r="L1333" s="71">
        <f t="shared" si="602"/>
        <v>15469.199999999999</v>
      </c>
      <c r="M1333" s="71">
        <f t="shared" si="610"/>
        <v>200</v>
      </c>
      <c r="N1333" s="71">
        <f t="shared" si="602"/>
        <v>15529.199999999999</v>
      </c>
      <c r="O1333" s="71">
        <f t="shared" si="602"/>
        <v>200</v>
      </c>
      <c r="P1333" s="70">
        <f t="shared" si="593"/>
        <v>2673.505000000001</v>
      </c>
      <c r="Q1333" s="70">
        <f t="shared" si="594"/>
        <v>121.68135402985753</v>
      </c>
      <c r="R1333" s="71" t="e">
        <f>#REF!-F1333</f>
        <v>#REF!</v>
      </c>
      <c r="S1333" s="71" t="e">
        <f>#REF!/F1333*100</f>
        <v>#REF!</v>
      </c>
      <c r="T1333" s="70" t="e">
        <f>L1333-#REF!</f>
        <v>#REF!</v>
      </c>
      <c r="U1333" s="70" t="e">
        <f>+L1333/#REF!*100</f>
        <v>#REF!</v>
      </c>
      <c r="V1333" s="70">
        <f t="shared" si="571"/>
        <v>60</v>
      </c>
      <c r="W1333" s="70">
        <f t="shared" si="572"/>
        <v>100.38786750446047</v>
      </c>
      <c r="X1333" s="113"/>
    </row>
    <row r="1334" spans="1:24" hidden="1">
      <c r="A1334" s="60"/>
      <c r="B1334" s="76" t="s">
        <v>88</v>
      </c>
      <c r="C1334" s="73">
        <v>2217</v>
      </c>
      <c r="D1334" s="71">
        <f t="shared" si="602"/>
        <v>0</v>
      </c>
      <c r="E1334" s="71">
        <f t="shared" si="602"/>
        <v>0</v>
      </c>
      <c r="F1334" s="71">
        <f t="shared" ref="F1334" si="611">SUM(F1054,F1089,F1124,F1159,F1194,F1229)+F1264+F1299</f>
        <v>0</v>
      </c>
      <c r="G1334" s="71">
        <f t="shared" si="602"/>
        <v>0</v>
      </c>
      <c r="H1334" s="71">
        <f t="shared" si="602"/>
        <v>0</v>
      </c>
      <c r="I1334" s="71">
        <f t="shared" si="602"/>
        <v>0</v>
      </c>
      <c r="J1334" s="71">
        <f t="shared" si="602"/>
        <v>0</v>
      </c>
      <c r="K1334" s="71">
        <f t="shared" ref="K1334:M1334" si="612">SUM(K1054,K1089,K1124,K1159,K1194,K1229)+K1264+K1299</f>
        <v>0</v>
      </c>
      <c r="L1334" s="71">
        <f t="shared" si="602"/>
        <v>0</v>
      </c>
      <c r="M1334" s="71">
        <f t="shared" si="612"/>
        <v>0</v>
      </c>
      <c r="N1334" s="71">
        <f t="shared" si="602"/>
        <v>0</v>
      </c>
      <c r="O1334" s="71">
        <f t="shared" si="602"/>
        <v>0</v>
      </c>
      <c r="P1334" s="70">
        <f t="shared" si="593"/>
        <v>0</v>
      </c>
      <c r="Q1334" s="70" t="e">
        <f t="shared" si="594"/>
        <v>#DIV/0!</v>
      </c>
      <c r="R1334" s="71" t="e">
        <f>#REF!-F1334</f>
        <v>#REF!</v>
      </c>
      <c r="S1334" s="71" t="e">
        <f>#REF!/F1334*100</f>
        <v>#REF!</v>
      </c>
      <c r="T1334" s="70" t="e">
        <f>L1334-#REF!</f>
        <v>#REF!</v>
      </c>
      <c r="U1334" s="70" t="e">
        <f>+L1334/#REF!*100</f>
        <v>#REF!</v>
      </c>
      <c r="V1334" s="70">
        <f t="shared" si="571"/>
        <v>0</v>
      </c>
      <c r="W1334" s="70" t="e">
        <f t="shared" si="572"/>
        <v>#DIV/0!</v>
      </c>
      <c r="X1334" s="113"/>
    </row>
    <row r="1335" spans="1:24" hidden="1">
      <c r="A1335" s="60"/>
      <c r="B1335" s="72" t="s">
        <v>89</v>
      </c>
      <c r="C1335" s="73">
        <v>2218</v>
      </c>
      <c r="D1335" s="71">
        <f t="shared" si="602"/>
        <v>7018</v>
      </c>
      <c r="E1335" s="71">
        <f t="shared" si="602"/>
        <v>0</v>
      </c>
      <c r="F1335" s="71">
        <f t="shared" ref="F1335" si="613">SUM(F1055,F1090,F1125,F1160,F1195,F1230)+F1265+F1300</f>
        <v>7249</v>
      </c>
      <c r="G1335" s="71">
        <f t="shared" si="602"/>
        <v>0</v>
      </c>
      <c r="H1335" s="71">
        <f t="shared" si="602"/>
        <v>7399</v>
      </c>
      <c r="I1335" s="71">
        <f t="shared" si="602"/>
        <v>0</v>
      </c>
      <c r="J1335" s="71">
        <f t="shared" si="602"/>
        <v>8250</v>
      </c>
      <c r="K1335" s="71">
        <f t="shared" ref="K1335:M1335" si="614">SUM(K1055,K1090,K1125,K1160,K1195,K1230)+K1265+K1300</f>
        <v>0</v>
      </c>
      <c r="L1335" s="71">
        <f t="shared" si="602"/>
        <v>8870</v>
      </c>
      <c r="M1335" s="71">
        <f t="shared" si="614"/>
        <v>0</v>
      </c>
      <c r="N1335" s="71">
        <f t="shared" si="602"/>
        <v>9150</v>
      </c>
      <c r="O1335" s="71">
        <f t="shared" si="602"/>
        <v>0</v>
      </c>
      <c r="P1335" s="70">
        <f t="shared" si="593"/>
        <v>231</v>
      </c>
      <c r="Q1335" s="70">
        <f t="shared" si="594"/>
        <v>103.29153605015674</v>
      </c>
      <c r="R1335" s="71" t="e">
        <f>#REF!-F1335</f>
        <v>#REF!</v>
      </c>
      <c r="S1335" s="71" t="e">
        <f>#REF!/F1335*100</f>
        <v>#REF!</v>
      </c>
      <c r="T1335" s="70" t="e">
        <f>L1335-#REF!</f>
        <v>#REF!</v>
      </c>
      <c r="U1335" s="70" t="e">
        <f>+L1335/#REF!*100</f>
        <v>#REF!</v>
      </c>
      <c r="V1335" s="70">
        <f t="shared" si="571"/>
        <v>280</v>
      </c>
      <c r="W1335" s="70">
        <f t="shared" si="572"/>
        <v>103.15670800450958</v>
      </c>
      <c r="X1335" s="113"/>
    </row>
    <row r="1336" spans="1:24" hidden="1">
      <c r="A1336" s="60"/>
      <c r="B1336" s="72" t="s">
        <v>122</v>
      </c>
      <c r="C1336" s="73">
        <v>2221</v>
      </c>
      <c r="D1336" s="71">
        <f t="shared" si="602"/>
        <v>30</v>
      </c>
      <c r="E1336" s="71">
        <f t="shared" si="602"/>
        <v>0</v>
      </c>
      <c r="F1336" s="71">
        <f t="shared" ref="F1336" si="615">SUM(F1056,F1091,F1126,F1161,F1196,F1231)+F1266+F1301</f>
        <v>30</v>
      </c>
      <c r="G1336" s="71">
        <f t="shared" si="602"/>
        <v>0</v>
      </c>
      <c r="H1336" s="71">
        <f t="shared" si="602"/>
        <v>130</v>
      </c>
      <c r="I1336" s="71">
        <f t="shared" si="602"/>
        <v>0</v>
      </c>
      <c r="J1336" s="71">
        <f t="shared" si="602"/>
        <v>30</v>
      </c>
      <c r="K1336" s="71">
        <f t="shared" ref="K1336:M1336" si="616">SUM(K1056,K1091,K1126,K1161,K1196,K1231)+K1266+K1301</f>
        <v>0</v>
      </c>
      <c r="L1336" s="71">
        <f t="shared" si="602"/>
        <v>30</v>
      </c>
      <c r="M1336" s="71">
        <f t="shared" si="616"/>
        <v>0</v>
      </c>
      <c r="N1336" s="71">
        <f t="shared" si="602"/>
        <v>30</v>
      </c>
      <c r="O1336" s="71">
        <f t="shared" si="602"/>
        <v>0</v>
      </c>
      <c r="P1336" s="70">
        <f t="shared" si="593"/>
        <v>0</v>
      </c>
      <c r="Q1336" s="70">
        <f t="shared" si="594"/>
        <v>100</v>
      </c>
      <c r="R1336" s="71" t="e">
        <f>#REF!-F1336</f>
        <v>#REF!</v>
      </c>
      <c r="S1336" s="71" t="e">
        <f>#REF!/F1336*100</f>
        <v>#REF!</v>
      </c>
      <c r="T1336" s="70" t="e">
        <f>L1336-#REF!</f>
        <v>#REF!</v>
      </c>
      <c r="U1336" s="70" t="e">
        <f>+L1336/#REF!*100</f>
        <v>#REF!</v>
      </c>
      <c r="V1336" s="70">
        <f t="shared" si="571"/>
        <v>0</v>
      </c>
      <c r="W1336" s="70">
        <f t="shared" si="572"/>
        <v>100</v>
      </c>
      <c r="X1336" s="113"/>
    </row>
    <row r="1337" spans="1:24" ht="25.5" hidden="1">
      <c r="A1337" s="60"/>
      <c r="B1337" s="81" t="s">
        <v>91</v>
      </c>
      <c r="C1337" s="73">
        <v>2222</v>
      </c>
      <c r="D1337" s="71">
        <f t="shared" si="602"/>
        <v>1775.627</v>
      </c>
      <c r="E1337" s="71">
        <f t="shared" si="602"/>
        <v>717.04</v>
      </c>
      <c r="F1337" s="71">
        <f t="shared" ref="F1337" si="617">SUM(F1057,F1092,F1127,F1162,F1197,F1232)+F1267+F1302</f>
        <v>4108.5</v>
      </c>
      <c r="G1337" s="71">
        <f t="shared" si="602"/>
        <v>0</v>
      </c>
      <c r="H1337" s="71">
        <f t="shared" si="602"/>
        <v>4055.2000000000003</v>
      </c>
      <c r="I1337" s="71">
        <f t="shared" si="602"/>
        <v>726.9</v>
      </c>
      <c r="J1337" s="71">
        <f t="shared" si="602"/>
        <v>4108.5</v>
      </c>
      <c r="K1337" s="71">
        <f t="shared" ref="K1337:M1337" si="618">SUM(K1057,K1092,K1127,K1162,K1197,K1232)+K1267+K1302</f>
        <v>0</v>
      </c>
      <c r="L1337" s="71">
        <f t="shared" si="602"/>
        <v>4112.5</v>
      </c>
      <c r="M1337" s="71">
        <f t="shared" si="618"/>
        <v>0</v>
      </c>
      <c r="N1337" s="71">
        <f t="shared" si="602"/>
        <v>4112.5</v>
      </c>
      <c r="O1337" s="71">
        <f t="shared" si="602"/>
        <v>0</v>
      </c>
      <c r="P1337" s="70">
        <f t="shared" si="593"/>
        <v>2332.873</v>
      </c>
      <c r="Q1337" s="70">
        <f t="shared" si="594"/>
        <v>231.38305511236314</v>
      </c>
      <c r="R1337" s="71" t="e">
        <f>#REF!-F1337</f>
        <v>#REF!</v>
      </c>
      <c r="S1337" s="71" t="e">
        <f>#REF!/F1337*100</f>
        <v>#REF!</v>
      </c>
      <c r="T1337" s="70" t="e">
        <f>L1337-#REF!</f>
        <v>#REF!</v>
      </c>
      <c r="U1337" s="70" t="e">
        <f>+L1337/#REF!*100</f>
        <v>#REF!</v>
      </c>
      <c r="V1337" s="70">
        <f t="shared" si="571"/>
        <v>0</v>
      </c>
      <c r="W1337" s="70">
        <f t="shared" si="572"/>
        <v>100</v>
      </c>
      <c r="X1337" s="113"/>
    </row>
    <row r="1338" spans="1:24" ht="25.5" hidden="1">
      <c r="A1338" s="60"/>
      <c r="B1338" s="73" t="s">
        <v>167</v>
      </c>
      <c r="C1338" s="73">
        <v>2223</v>
      </c>
      <c r="D1338" s="71">
        <f t="shared" si="602"/>
        <v>120</v>
      </c>
      <c r="E1338" s="71">
        <f t="shared" si="602"/>
        <v>0</v>
      </c>
      <c r="F1338" s="71">
        <f t="shared" ref="F1338" si="619">SUM(F1058,F1093,F1128,F1163,F1198,F1233)+F1268+F1303</f>
        <v>350</v>
      </c>
      <c r="G1338" s="71">
        <f t="shared" si="602"/>
        <v>0</v>
      </c>
      <c r="H1338" s="71">
        <f t="shared" si="602"/>
        <v>0</v>
      </c>
      <c r="I1338" s="71">
        <f t="shared" si="602"/>
        <v>0</v>
      </c>
      <c r="J1338" s="71">
        <f t="shared" si="602"/>
        <v>0</v>
      </c>
      <c r="K1338" s="71">
        <f t="shared" ref="K1338:M1338" si="620">SUM(K1058,K1093,K1128,K1163,K1198,K1233)+K1268+K1303</f>
        <v>0</v>
      </c>
      <c r="L1338" s="71">
        <f t="shared" si="602"/>
        <v>0</v>
      </c>
      <c r="M1338" s="71">
        <f t="shared" si="620"/>
        <v>0</v>
      </c>
      <c r="N1338" s="71">
        <f t="shared" si="602"/>
        <v>350</v>
      </c>
      <c r="O1338" s="71">
        <f t="shared" si="602"/>
        <v>0</v>
      </c>
      <c r="P1338" s="70">
        <f t="shared" si="593"/>
        <v>230</v>
      </c>
      <c r="Q1338" s="70">
        <f t="shared" si="594"/>
        <v>291.66666666666663</v>
      </c>
      <c r="R1338" s="71" t="e">
        <f>#REF!-F1338</f>
        <v>#REF!</v>
      </c>
      <c r="S1338" s="71" t="e">
        <f>#REF!/F1338*100</f>
        <v>#REF!</v>
      </c>
      <c r="T1338" s="70" t="e">
        <f>L1338-#REF!</f>
        <v>#REF!</v>
      </c>
      <c r="U1338" s="70" t="e">
        <f>+L1338/#REF!*100</f>
        <v>#REF!</v>
      </c>
      <c r="V1338" s="70">
        <f t="shared" si="571"/>
        <v>350</v>
      </c>
      <c r="W1338" s="70" t="e">
        <f t="shared" si="572"/>
        <v>#DIV/0!</v>
      </c>
      <c r="X1338" s="113"/>
    </row>
    <row r="1339" spans="1:24" hidden="1">
      <c r="A1339" s="60"/>
      <c r="B1339" s="81" t="s">
        <v>128</v>
      </c>
      <c r="C1339" s="73">
        <v>2224</v>
      </c>
      <c r="D1339" s="71">
        <f t="shared" si="602"/>
        <v>0</v>
      </c>
      <c r="E1339" s="71">
        <f t="shared" si="602"/>
        <v>0</v>
      </c>
      <c r="F1339" s="71">
        <f t="shared" ref="F1339" si="621">SUM(F1059,F1094,F1129,F1164,F1199,F1234)+F1269+F1304</f>
        <v>0</v>
      </c>
      <c r="G1339" s="71">
        <f t="shared" si="602"/>
        <v>0</v>
      </c>
      <c r="H1339" s="71">
        <f t="shared" si="602"/>
        <v>0</v>
      </c>
      <c r="I1339" s="71">
        <f t="shared" si="602"/>
        <v>0</v>
      </c>
      <c r="J1339" s="71">
        <f t="shared" si="602"/>
        <v>0</v>
      </c>
      <c r="K1339" s="71">
        <f t="shared" ref="K1339:M1339" si="622">SUM(K1059,K1094,K1129,K1164,K1199,K1234)+K1269+K1304</f>
        <v>0</v>
      </c>
      <c r="L1339" s="71">
        <f t="shared" si="602"/>
        <v>0</v>
      </c>
      <c r="M1339" s="71">
        <f t="shared" si="622"/>
        <v>0</v>
      </c>
      <c r="N1339" s="71">
        <f t="shared" si="602"/>
        <v>0</v>
      </c>
      <c r="O1339" s="71">
        <f t="shared" si="602"/>
        <v>0</v>
      </c>
      <c r="P1339" s="70">
        <f t="shared" si="593"/>
        <v>0</v>
      </c>
      <c r="Q1339" s="70" t="e">
        <f t="shared" si="594"/>
        <v>#DIV/0!</v>
      </c>
      <c r="R1339" s="71" t="e">
        <f>#REF!-F1339</f>
        <v>#REF!</v>
      </c>
      <c r="S1339" s="71" t="e">
        <f>#REF!/F1339*100</f>
        <v>#REF!</v>
      </c>
      <c r="T1339" s="70" t="e">
        <f>L1339-#REF!</f>
        <v>#REF!</v>
      </c>
      <c r="U1339" s="70" t="e">
        <f>+L1339/#REF!*100</f>
        <v>#REF!</v>
      </c>
      <c r="V1339" s="70">
        <f t="shared" si="571"/>
        <v>0</v>
      </c>
      <c r="W1339" s="70" t="e">
        <f t="shared" si="572"/>
        <v>#DIV/0!</v>
      </c>
      <c r="X1339" s="113"/>
    </row>
    <row r="1340" spans="1:24" hidden="1">
      <c r="A1340" s="60"/>
      <c r="B1340" s="81" t="s">
        <v>123</v>
      </c>
      <c r="C1340" s="73">
        <v>2225</v>
      </c>
      <c r="D1340" s="71">
        <f t="shared" si="602"/>
        <v>0</v>
      </c>
      <c r="E1340" s="71">
        <f t="shared" si="602"/>
        <v>0</v>
      </c>
      <c r="F1340" s="71">
        <f t="shared" ref="F1340" si="623">SUM(F1060,F1095,F1130,F1165,F1200,F1235)+F1270+F1305</f>
        <v>0</v>
      </c>
      <c r="G1340" s="71">
        <f t="shared" si="602"/>
        <v>0</v>
      </c>
      <c r="H1340" s="71">
        <f t="shared" si="602"/>
        <v>0</v>
      </c>
      <c r="I1340" s="71">
        <f t="shared" si="602"/>
        <v>0</v>
      </c>
      <c r="J1340" s="71">
        <f t="shared" si="602"/>
        <v>0</v>
      </c>
      <c r="K1340" s="71">
        <f t="shared" ref="K1340:M1340" si="624">SUM(K1060,K1095,K1130,K1165,K1200,K1235)+K1270+K1305</f>
        <v>0</v>
      </c>
      <c r="L1340" s="71">
        <f t="shared" si="602"/>
        <v>0</v>
      </c>
      <c r="M1340" s="71">
        <f t="shared" si="624"/>
        <v>0</v>
      </c>
      <c r="N1340" s="71">
        <f t="shared" si="602"/>
        <v>0</v>
      </c>
      <c r="O1340" s="71">
        <f t="shared" si="602"/>
        <v>0</v>
      </c>
      <c r="P1340" s="70">
        <f t="shared" si="593"/>
        <v>0</v>
      </c>
      <c r="Q1340" s="70" t="e">
        <f t="shared" si="594"/>
        <v>#DIV/0!</v>
      </c>
      <c r="R1340" s="71" t="e">
        <f>#REF!-F1340</f>
        <v>#REF!</v>
      </c>
      <c r="S1340" s="71" t="e">
        <f>#REF!/F1340*100</f>
        <v>#REF!</v>
      </c>
      <c r="T1340" s="70" t="e">
        <f>L1340-#REF!</f>
        <v>#REF!</v>
      </c>
      <c r="U1340" s="70" t="e">
        <f>+L1340/#REF!*100</f>
        <v>#REF!</v>
      </c>
      <c r="V1340" s="70">
        <f t="shared" si="571"/>
        <v>0</v>
      </c>
      <c r="W1340" s="70" t="e">
        <f t="shared" si="572"/>
        <v>#DIV/0!</v>
      </c>
      <c r="X1340" s="113"/>
    </row>
    <row r="1341" spans="1:24" hidden="1">
      <c r="A1341" s="60"/>
      <c r="B1341" s="83" t="s">
        <v>95</v>
      </c>
      <c r="C1341" s="78">
        <v>2231</v>
      </c>
      <c r="D1341" s="102">
        <f t="shared" ref="D1341:O1341" si="625">D1342+D1343+D1344+D1345</f>
        <v>1784.7749999999999</v>
      </c>
      <c r="E1341" s="102">
        <f t="shared" si="625"/>
        <v>217.227</v>
      </c>
      <c r="F1341" s="102">
        <f t="shared" ref="F1341" si="626">F1342+F1343+F1344+F1345</f>
        <v>2349.1000000000004</v>
      </c>
      <c r="G1341" s="102">
        <f t="shared" si="625"/>
        <v>360</v>
      </c>
      <c r="H1341" s="102">
        <f t="shared" si="625"/>
        <v>2349.1000000000004</v>
      </c>
      <c r="I1341" s="102">
        <f t="shared" si="625"/>
        <v>360</v>
      </c>
      <c r="J1341" s="102">
        <f t="shared" si="625"/>
        <v>2866.9</v>
      </c>
      <c r="K1341" s="102">
        <f t="shared" ref="K1341:M1341" si="627">K1342+K1343+K1344+K1345</f>
        <v>360</v>
      </c>
      <c r="L1341" s="102">
        <f t="shared" si="625"/>
        <v>3616.9</v>
      </c>
      <c r="M1341" s="102">
        <f t="shared" si="627"/>
        <v>360</v>
      </c>
      <c r="N1341" s="102">
        <f t="shared" si="625"/>
        <v>3816.9</v>
      </c>
      <c r="O1341" s="102">
        <f t="shared" si="625"/>
        <v>360</v>
      </c>
      <c r="P1341" s="70">
        <f t="shared" si="593"/>
        <v>564.3250000000005</v>
      </c>
      <c r="Q1341" s="70">
        <f t="shared" si="594"/>
        <v>131.61883150537187</v>
      </c>
      <c r="R1341" s="71" t="e">
        <f>#REF!-F1341</f>
        <v>#REF!</v>
      </c>
      <c r="S1341" s="71" t="e">
        <f>#REF!/F1341*100</f>
        <v>#REF!</v>
      </c>
      <c r="T1341" s="70" t="e">
        <f>L1341-#REF!</f>
        <v>#REF!</v>
      </c>
      <c r="U1341" s="70" t="e">
        <f>+L1341/#REF!*100</f>
        <v>#REF!</v>
      </c>
      <c r="V1341" s="70">
        <f t="shared" si="571"/>
        <v>200</v>
      </c>
      <c r="W1341" s="70">
        <f t="shared" si="572"/>
        <v>105.52959716884625</v>
      </c>
      <c r="X1341" s="113"/>
    </row>
    <row r="1342" spans="1:24" hidden="1">
      <c r="A1342" s="60"/>
      <c r="B1342" s="81" t="s">
        <v>96</v>
      </c>
      <c r="C1342" s="73">
        <v>22311100</v>
      </c>
      <c r="D1342" s="71">
        <f t="shared" ref="D1342:O1350" si="628">SUM(D1062,D1097,D1132,D1167,D1202,D1237)+D1272+D1307</f>
        <v>1122.9749999999999</v>
      </c>
      <c r="E1342" s="71">
        <f t="shared" si="628"/>
        <v>10</v>
      </c>
      <c r="F1342" s="71">
        <f t="shared" si="628"/>
        <v>1338.1000000000001</v>
      </c>
      <c r="G1342" s="71">
        <f t="shared" si="628"/>
        <v>360</v>
      </c>
      <c r="H1342" s="71">
        <f t="shared" si="602"/>
        <v>1338.1000000000001</v>
      </c>
      <c r="I1342" s="71">
        <f t="shared" si="602"/>
        <v>360</v>
      </c>
      <c r="J1342" s="71">
        <f t="shared" si="602"/>
        <v>1536.9</v>
      </c>
      <c r="K1342" s="71">
        <f t="shared" si="602"/>
        <v>360</v>
      </c>
      <c r="L1342" s="71">
        <f t="shared" si="602"/>
        <v>1716.9</v>
      </c>
      <c r="M1342" s="71">
        <f t="shared" ref="M1342" si="629">SUM(M1062,M1097,M1132,M1167,M1202,M1237)+M1272+M1307</f>
        <v>360</v>
      </c>
      <c r="N1342" s="71">
        <f t="shared" si="602"/>
        <v>1756.9</v>
      </c>
      <c r="O1342" s="71">
        <f t="shared" ref="O1342" si="630">SUM(O1062,O1097,O1132,O1167,O1202,O1237)+O1272+O1307</f>
        <v>360</v>
      </c>
      <c r="P1342" s="70">
        <f t="shared" si="593"/>
        <v>215.12500000000023</v>
      </c>
      <c r="Q1342" s="70">
        <f t="shared" si="594"/>
        <v>119.15670428994414</v>
      </c>
      <c r="R1342" s="71" t="e">
        <f>#REF!-F1342</f>
        <v>#REF!</v>
      </c>
      <c r="S1342" s="71" t="e">
        <f>#REF!/F1342*100</f>
        <v>#REF!</v>
      </c>
      <c r="T1342" s="70" t="e">
        <f>L1342-#REF!</f>
        <v>#REF!</v>
      </c>
      <c r="U1342" s="70" t="e">
        <f>+L1342/#REF!*100</f>
        <v>#REF!</v>
      </c>
      <c r="V1342" s="70">
        <f t="shared" ref="V1342:V1405" si="631">N1342-L1342</f>
        <v>40</v>
      </c>
      <c r="W1342" s="70">
        <f t="shared" ref="W1342:W1405" si="632">+N1342/L1342*100</f>
        <v>102.32978041819558</v>
      </c>
      <c r="X1342" s="113"/>
    </row>
    <row r="1343" spans="1:24" hidden="1">
      <c r="A1343" s="60"/>
      <c r="B1343" s="81" t="s">
        <v>97</v>
      </c>
      <c r="C1343" s="73">
        <v>22311200</v>
      </c>
      <c r="D1343" s="71">
        <f t="shared" si="628"/>
        <v>661.8</v>
      </c>
      <c r="E1343" s="71">
        <f t="shared" si="628"/>
        <v>207.227</v>
      </c>
      <c r="F1343" s="71">
        <f t="shared" si="628"/>
        <v>1011</v>
      </c>
      <c r="G1343" s="71">
        <f t="shared" si="628"/>
        <v>0</v>
      </c>
      <c r="H1343" s="71">
        <f t="shared" si="602"/>
        <v>1011</v>
      </c>
      <c r="I1343" s="71">
        <f t="shared" si="602"/>
        <v>0</v>
      </c>
      <c r="J1343" s="71">
        <f t="shared" si="602"/>
        <v>1330</v>
      </c>
      <c r="K1343" s="71">
        <f t="shared" si="602"/>
        <v>0</v>
      </c>
      <c r="L1343" s="71">
        <f t="shared" si="602"/>
        <v>1900</v>
      </c>
      <c r="M1343" s="71">
        <f t="shared" ref="M1343" si="633">SUM(M1063,M1098,M1133,M1168,M1203,M1238)+M1273+M1308</f>
        <v>0</v>
      </c>
      <c r="N1343" s="71">
        <f t="shared" si="602"/>
        <v>2060</v>
      </c>
      <c r="O1343" s="71">
        <f t="shared" ref="O1343" si="634">SUM(O1063,O1098,O1133,O1168,O1203,O1238)+O1273+O1308</f>
        <v>0</v>
      </c>
      <c r="P1343" s="70">
        <f t="shared" si="593"/>
        <v>349.20000000000005</v>
      </c>
      <c r="Q1343" s="70">
        <f t="shared" si="594"/>
        <v>152.76518585675433</v>
      </c>
      <c r="R1343" s="71" t="e">
        <f>#REF!-F1343</f>
        <v>#REF!</v>
      </c>
      <c r="S1343" s="71" t="e">
        <f>#REF!/F1343*100</f>
        <v>#REF!</v>
      </c>
      <c r="T1343" s="70" t="e">
        <f>L1343-#REF!</f>
        <v>#REF!</v>
      </c>
      <c r="U1343" s="70" t="e">
        <f>+L1343/#REF!*100</f>
        <v>#REF!</v>
      </c>
      <c r="V1343" s="70">
        <f t="shared" si="631"/>
        <v>160</v>
      </c>
      <c r="W1343" s="70">
        <f t="shared" si="632"/>
        <v>108.42105263157895</v>
      </c>
      <c r="X1343" s="113"/>
    </row>
    <row r="1344" spans="1:24" ht="25.5" hidden="1">
      <c r="A1344" s="60"/>
      <c r="B1344" s="81" t="s">
        <v>98</v>
      </c>
      <c r="C1344" s="73">
        <v>22311300</v>
      </c>
      <c r="D1344" s="71">
        <f t="shared" si="628"/>
        <v>0</v>
      </c>
      <c r="E1344" s="71">
        <f t="shared" si="628"/>
        <v>0</v>
      </c>
      <c r="F1344" s="71">
        <f t="shared" si="628"/>
        <v>0</v>
      </c>
      <c r="G1344" s="71">
        <f t="shared" si="628"/>
        <v>0</v>
      </c>
      <c r="H1344" s="71">
        <f t="shared" si="602"/>
        <v>0</v>
      </c>
      <c r="I1344" s="71">
        <f t="shared" si="602"/>
        <v>0</v>
      </c>
      <c r="J1344" s="71">
        <f t="shared" si="602"/>
        <v>0</v>
      </c>
      <c r="K1344" s="71">
        <f t="shared" si="602"/>
        <v>0</v>
      </c>
      <c r="L1344" s="71">
        <f t="shared" si="602"/>
        <v>0</v>
      </c>
      <c r="M1344" s="71">
        <f t="shared" ref="M1344" si="635">SUM(M1064,M1099,M1134,M1169,M1204,M1239)+M1274+M1309</f>
        <v>0</v>
      </c>
      <c r="N1344" s="71">
        <f t="shared" si="602"/>
        <v>0</v>
      </c>
      <c r="O1344" s="71">
        <f t="shared" ref="O1344" si="636">SUM(O1064,O1099,O1134,O1169,O1204,O1239)+O1274+O1309</f>
        <v>0</v>
      </c>
      <c r="P1344" s="70">
        <f t="shared" si="593"/>
        <v>0</v>
      </c>
      <c r="Q1344" s="70" t="e">
        <f t="shared" si="594"/>
        <v>#DIV/0!</v>
      </c>
      <c r="R1344" s="71" t="e">
        <f>#REF!-F1344</f>
        <v>#REF!</v>
      </c>
      <c r="S1344" s="71" t="e">
        <f>#REF!/F1344*100</f>
        <v>#REF!</v>
      </c>
      <c r="T1344" s="70" t="e">
        <f>L1344-#REF!</f>
        <v>#REF!</v>
      </c>
      <c r="U1344" s="70" t="e">
        <f>+L1344/#REF!*100</f>
        <v>#REF!</v>
      </c>
      <c r="V1344" s="70">
        <f t="shared" si="631"/>
        <v>0</v>
      </c>
      <c r="W1344" s="70" t="e">
        <f t="shared" si="632"/>
        <v>#DIV/0!</v>
      </c>
      <c r="X1344" s="113"/>
    </row>
    <row r="1345" spans="1:24" hidden="1">
      <c r="A1345" s="60"/>
      <c r="B1345" s="81" t="s">
        <v>99</v>
      </c>
      <c r="C1345" s="73">
        <v>22311400</v>
      </c>
      <c r="D1345" s="71">
        <f t="shared" si="628"/>
        <v>0</v>
      </c>
      <c r="E1345" s="71">
        <f t="shared" si="628"/>
        <v>0</v>
      </c>
      <c r="F1345" s="71">
        <f t="shared" si="628"/>
        <v>0</v>
      </c>
      <c r="G1345" s="71">
        <f t="shared" si="628"/>
        <v>0</v>
      </c>
      <c r="H1345" s="71">
        <f t="shared" si="602"/>
        <v>0</v>
      </c>
      <c r="I1345" s="71">
        <f t="shared" si="602"/>
        <v>0</v>
      </c>
      <c r="J1345" s="71">
        <f t="shared" si="602"/>
        <v>0</v>
      </c>
      <c r="K1345" s="71">
        <f t="shared" si="602"/>
        <v>0</v>
      </c>
      <c r="L1345" s="71">
        <f t="shared" si="602"/>
        <v>0</v>
      </c>
      <c r="M1345" s="71">
        <f t="shared" ref="M1345" si="637">SUM(M1065,M1100,M1135,M1170,M1205,M1240)+M1275+M1310</f>
        <v>0</v>
      </c>
      <c r="N1345" s="71">
        <f t="shared" si="602"/>
        <v>0</v>
      </c>
      <c r="O1345" s="71">
        <f t="shared" ref="O1345" si="638">SUM(O1065,O1100,O1135,O1170,O1205,O1240)+O1275+O1310</f>
        <v>0</v>
      </c>
      <c r="P1345" s="70">
        <f t="shared" si="593"/>
        <v>0</v>
      </c>
      <c r="Q1345" s="70" t="e">
        <f t="shared" si="594"/>
        <v>#DIV/0!</v>
      </c>
      <c r="R1345" s="71" t="e">
        <f>#REF!-F1345</f>
        <v>#REF!</v>
      </c>
      <c r="S1345" s="71" t="e">
        <f>#REF!/F1345*100</f>
        <v>#REF!</v>
      </c>
      <c r="T1345" s="70" t="e">
        <f>L1345-#REF!</f>
        <v>#REF!</v>
      </c>
      <c r="U1345" s="70" t="e">
        <f>+L1345/#REF!*100</f>
        <v>#REF!</v>
      </c>
      <c r="V1345" s="70">
        <f t="shared" si="631"/>
        <v>0</v>
      </c>
      <c r="W1345" s="70" t="e">
        <f t="shared" si="632"/>
        <v>#DIV/0!</v>
      </c>
      <c r="X1345" s="113"/>
    </row>
    <row r="1346" spans="1:24" hidden="1">
      <c r="A1346" s="60"/>
      <c r="B1346" s="81" t="s">
        <v>100</v>
      </c>
      <c r="C1346" s="73">
        <v>2235</v>
      </c>
      <c r="D1346" s="71">
        <f t="shared" si="628"/>
        <v>0</v>
      </c>
      <c r="E1346" s="71">
        <f t="shared" si="628"/>
        <v>0</v>
      </c>
      <c r="F1346" s="71">
        <f t="shared" ref="F1346" si="639">SUM(F1066,F1101,F1136,F1171,F1206,F1241)+F1276+F1311</f>
        <v>0</v>
      </c>
      <c r="G1346" s="71">
        <f t="shared" si="628"/>
        <v>0</v>
      </c>
      <c r="H1346" s="71">
        <f t="shared" si="628"/>
        <v>0</v>
      </c>
      <c r="I1346" s="71">
        <f t="shared" si="628"/>
        <v>0</v>
      </c>
      <c r="J1346" s="71">
        <f t="shared" si="628"/>
        <v>0</v>
      </c>
      <c r="K1346" s="71">
        <f t="shared" ref="K1346:M1346" si="640">SUM(K1066,K1101,K1136,K1171,K1206,K1241)+K1276+K1311</f>
        <v>0</v>
      </c>
      <c r="L1346" s="71">
        <f t="shared" si="628"/>
        <v>0</v>
      </c>
      <c r="M1346" s="71">
        <f t="shared" si="640"/>
        <v>0</v>
      </c>
      <c r="N1346" s="71">
        <f t="shared" si="628"/>
        <v>0</v>
      </c>
      <c r="O1346" s="71">
        <f t="shared" si="628"/>
        <v>0</v>
      </c>
      <c r="P1346" s="70">
        <f t="shared" si="593"/>
        <v>0</v>
      </c>
      <c r="Q1346" s="70" t="e">
        <f t="shared" si="594"/>
        <v>#DIV/0!</v>
      </c>
      <c r="R1346" s="71" t="e">
        <f>#REF!-F1346</f>
        <v>#REF!</v>
      </c>
      <c r="S1346" s="71" t="e">
        <f>#REF!/F1346*100</f>
        <v>#REF!</v>
      </c>
      <c r="T1346" s="70" t="e">
        <f>L1346-#REF!</f>
        <v>#REF!</v>
      </c>
      <c r="U1346" s="70" t="e">
        <f>+L1346/#REF!*100</f>
        <v>#REF!</v>
      </c>
      <c r="V1346" s="70">
        <f t="shared" si="631"/>
        <v>0</v>
      </c>
      <c r="W1346" s="70" t="e">
        <f t="shared" si="632"/>
        <v>#DIV/0!</v>
      </c>
      <c r="X1346" s="113"/>
    </row>
    <row r="1347" spans="1:24" hidden="1">
      <c r="A1347" s="60"/>
      <c r="B1347" s="72" t="s">
        <v>101</v>
      </c>
      <c r="C1347" s="73">
        <v>2511</v>
      </c>
      <c r="D1347" s="71">
        <f t="shared" si="628"/>
        <v>0</v>
      </c>
      <c r="E1347" s="71">
        <f t="shared" si="628"/>
        <v>0</v>
      </c>
      <c r="F1347" s="71">
        <f t="shared" ref="F1347" si="641">SUM(F1067,F1102,F1137,F1172,F1207,F1242)+F1277+F1312</f>
        <v>0</v>
      </c>
      <c r="G1347" s="71">
        <f t="shared" si="628"/>
        <v>0</v>
      </c>
      <c r="H1347" s="71">
        <f t="shared" si="628"/>
        <v>0</v>
      </c>
      <c r="I1347" s="71">
        <f t="shared" si="628"/>
        <v>0</v>
      </c>
      <c r="J1347" s="71">
        <f t="shared" si="628"/>
        <v>0</v>
      </c>
      <c r="K1347" s="71">
        <f t="shared" ref="K1347:M1347" si="642">SUM(K1067,K1102,K1137,K1172,K1207,K1242)+K1277+K1312</f>
        <v>0</v>
      </c>
      <c r="L1347" s="71">
        <f t="shared" si="628"/>
        <v>0</v>
      </c>
      <c r="M1347" s="71">
        <f t="shared" si="642"/>
        <v>0</v>
      </c>
      <c r="N1347" s="71">
        <f t="shared" si="628"/>
        <v>0</v>
      </c>
      <c r="O1347" s="71">
        <f t="shared" si="628"/>
        <v>0</v>
      </c>
      <c r="P1347" s="70">
        <f t="shared" si="593"/>
        <v>0</v>
      </c>
      <c r="Q1347" s="70" t="e">
        <f t="shared" si="594"/>
        <v>#DIV/0!</v>
      </c>
      <c r="R1347" s="71" t="e">
        <f>#REF!-F1347</f>
        <v>#REF!</v>
      </c>
      <c r="S1347" s="71" t="e">
        <f>#REF!/F1347*100</f>
        <v>#REF!</v>
      </c>
      <c r="T1347" s="70" t="e">
        <f>L1347-#REF!</f>
        <v>#REF!</v>
      </c>
      <c r="U1347" s="70" t="e">
        <f>+L1347/#REF!*100</f>
        <v>#REF!</v>
      </c>
      <c r="V1347" s="70">
        <f t="shared" si="631"/>
        <v>0</v>
      </c>
      <c r="W1347" s="70" t="e">
        <f t="shared" si="632"/>
        <v>#DIV/0!</v>
      </c>
      <c r="X1347" s="113"/>
    </row>
    <row r="1348" spans="1:24" hidden="1">
      <c r="A1348" s="60"/>
      <c r="B1348" s="72" t="s">
        <v>102</v>
      </c>
      <c r="C1348" s="73">
        <v>2512</v>
      </c>
      <c r="D1348" s="71">
        <f t="shared" si="628"/>
        <v>0</v>
      </c>
      <c r="E1348" s="71">
        <f t="shared" si="628"/>
        <v>0</v>
      </c>
      <c r="F1348" s="71">
        <f t="shared" ref="F1348" si="643">SUM(F1068,F1103,F1138,F1173,F1208,F1243)+F1278+F1313</f>
        <v>0</v>
      </c>
      <c r="G1348" s="71">
        <f t="shared" si="628"/>
        <v>0</v>
      </c>
      <c r="H1348" s="71">
        <f t="shared" si="628"/>
        <v>0</v>
      </c>
      <c r="I1348" s="71">
        <f t="shared" si="628"/>
        <v>0</v>
      </c>
      <c r="J1348" s="71">
        <f t="shared" si="628"/>
        <v>0</v>
      </c>
      <c r="K1348" s="71">
        <f t="shared" ref="K1348:M1348" si="644">SUM(K1068,K1103,K1138,K1173,K1208,K1243)+K1278+K1313</f>
        <v>0</v>
      </c>
      <c r="L1348" s="71">
        <f t="shared" si="628"/>
        <v>0</v>
      </c>
      <c r="M1348" s="71">
        <f t="shared" si="644"/>
        <v>0</v>
      </c>
      <c r="N1348" s="71">
        <f t="shared" si="628"/>
        <v>0</v>
      </c>
      <c r="O1348" s="71">
        <f t="shared" si="628"/>
        <v>0</v>
      </c>
      <c r="P1348" s="70">
        <f t="shared" si="593"/>
        <v>0</v>
      </c>
      <c r="Q1348" s="70" t="e">
        <f t="shared" si="594"/>
        <v>#DIV/0!</v>
      </c>
      <c r="R1348" s="71" t="e">
        <f>#REF!-F1348</f>
        <v>#REF!</v>
      </c>
      <c r="S1348" s="71" t="e">
        <f>#REF!/F1348*100</f>
        <v>#REF!</v>
      </c>
      <c r="T1348" s="70" t="e">
        <f>L1348-#REF!</f>
        <v>#REF!</v>
      </c>
      <c r="U1348" s="70" t="e">
        <f>+L1348/#REF!*100</f>
        <v>#REF!</v>
      </c>
      <c r="V1348" s="70">
        <f t="shared" si="631"/>
        <v>0</v>
      </c>
      <c r="W1348" s="70" t="e">
        <f t="shared" si="632"/>
        <v>#DIV/0!</v>
      </c>
      <c r="X1348" s="113"/>
    </row>
    <row r="1349" spans="1:24" hidden="1">
      <c r="A1349" s="60"/>
      <c r="B1349" s="72" t="s">
        <v>129</v>
      </c>
      <c r="C1349" s="73">
        <v>2521</v>
      </c>
      <c r="D1349" s="71">
        <f t="shared" si="628"/>
        <v>0</v>
      </c>
      <c r="E1349" s="71">
        <f t="shared" si="628"/>
        <v>0</v>
      </c>
      <c r="F1349" s="71">
        <f>SUM(F1069,F1104,F1139,F1174,F1209,F1244)+F1279+F1314</f>
        <v>0</v>
      </c>
      <c r="G1349" s="71">
        <f t="shared" si="628"/>
        <v>0</v>
      </c>
      <c r="H1349" s="71">
        <f t="shared" ref="H1349:J1350" si="645">SUM(H1069,H1104,H1139,H1174,H1209,H1244)+H1279+H1314</f>
        <v>0</v>
      </c>
      <c r="I1349" s="71">
        <f t="shared" si="645"/>
        <v>0</v>
      </c>
      <c r="J1349" s="71">
        <f t="shared" si="645"/>
        <v>0</v>
      </c>
      <c r="K1349" s="71">
        <f t="shared" ref="K1349:M1349" si="646">SUM(K1069,K1104,K1139,K1174,K1209,K1244)+K1279+K1314</f>
        <v>0</v>
      </c>
      <c r="L1349" s="71">
        <f t="shared" si="628"/>
        <v>0</v>
      </c>
      <c r="M1349" s="71">
        <f t="shared" si="646"/>
        <v>0</v>
      </c>
      <c r="N1349" s="71">
        <f t="shared" si="628"/>
        <v>0</v>
      </c>
      <c r="O1349" s="71">
        <f t="shared" si="628"/>
        <v>0</v>
      </c>
      <c r="P1349" s="70">
        <f t="shared" si="593"/>
        <v>0</v>
      </c>
      <c r="Q1349" s="70" t="e">
        <f t="shared" si="594"/>
        <v>#DIV/0!</v>
      </c>
      <c r="R1349" s="71" t="e">
        <f>#REF!-F1349</f>
        <v>#REF!</v>
      </c>
      <c r="S1349" s="71" t="e">
        <f>#REF!/F1349*100</f>
        <v>#REF!</v>
      </c>
      <c r="T1349" s="70" t="e">
        <f>L1349-#REF!</f>
        <v>#REF!</v>
      </c>
      <c r="U1349" s="70" t="e">
        <f>+L1349/#REF!*100</f>
        <v>#REF!</v>
      </c>
      <c r="V1349" s="70">
        <f t="shared" si="631"/>
        <v>0</v>
      </c>
      <c r="W1349" s="70" t="e">
        <f t="shared" si="632"/>
        <v>#DIV/0!</v>
      </c>
      <c r="X1349" s="113"/>
    </row>
    <row r="1350" spans="1:24" ht="25.5" hidden="1">
      <c r="A1350" s="60"/>
      <c r="B1350" s="85" t="s">
        <v>104</v>
      </c>
      <c r="C1350" s="73">
        <v>2721</v>
      </c>
      <c r="D1350" s="71">
        <f t="shared" si="628"/>
        <v>0</v>
      </c>
      <c r="E1350" s="71">
        <f t="shared" si="628"/>
        <v>0</v>
      </c>
      <c r="F1350" s="71">
        <f>SUM(F1070,F1105,F1140,F1175,F1210,F1245)+F1280+F1315</f>
        <v>0</v>
      </c>
      <c r="G1350" s="71">
        <f t="shared" si="628"/>
        <v>0</v>
      </c>
      <c r="H1350" s="71">
        <f t="shared" si="645"/>
        <v>0</v>
      </c>
      <c r="I1350" s="71">
        <f t="shared" si="645"/>
        <v>0</v>
      </c>
      <c r="J1350" s="71">
        <f t="shared" si="645"/>
        <v>0</v>
      </c>
      <c r="K1350" s="71">
        <f t="shared" ref="K1350:M1350" si="647">SUM(K1070,K1105,K1140,K1175,K1210,K1245)+K1280+K1315</f>
        <v>0</v>
      </c>
      <c r="L1350" s="71">
        <f t="shared" si="628"/>
        <v>0</v>
      </c>
      <c r="M1350" s="71">
        <f t="shared" si="647"/>
        <v>0</v>
      </c>
      <c r="N1350" s="71">
        <f t="shared" si="628"/>
        <v>0</v>
      </c>
      <c r="O1350" s="71">
        <f t="shared" si="628"/>
        <v>0</v>
      </c>
      <c r="P1350" s="70">
        <f t="shared" si="593"/>
        <v>0</v>
      </c>
      <c r="Q1350" s="70" t="e">
        <f t="shared" si="594"/>
        <v>#DIV/0!</v>
      </c>
      <c r="R1350" s="71" t="e">
        <f>#REF!-F1350</f>
        <v>#REF!</v>
      </c>
      <c r="S1350" s="71" t="e">
        <f>#REF!/F1350*100</f>
        <v>#REF!</v>
      </c>
      <c r="T1350" s="70" t="e">
        <f>L1350-#REF!</f>
        <v>#REF!</v>
      </c>
      <c r="U1350" s="70" t="e">
        <f>+L1350/#REF!*100</f>
        <v>#REF!</v>
      </c>
      <c r="V1350" s="70">
        <f t="shared" si="631"/>
        <v>0</v>
      </c>
      <c r="W1350" s="70" t="e">
        <f t="shared" si="632"/>
        <v>#DIV/0!</v>
      </c>
      <c r="X1350" s="113"/>
    </row>
    <row r="1351" spans="1:24" hidden="1">
      <c r="A1351" s="60"/>
      <c r="B1351" s="88" t="s">
        <v>109</v>
      </c>
      <c r="C1351" s="73"/>
      <c r="D1351" s="98">
        <f t="shared" ref="D1351:O1351" si="648">SUM(D1352:D1354)</f>
        <v>482.49900000000002</v>
      </c>
      <c r="E1351" s="98">
        <f t="shared" si="648"/>
        <v>0</v>
      </c>
      <c r="F1351" s="98">
        <f t="shared" ref="F1351" si="649">SUM(F1352:F1354)</f>
        <v>10261.5</v>
      </c>
      <c r="G1351" s="98">
        <f t="shared" si="648"/>
        <v>0</v>
      </c>
      <c r="H1351" s="98">
        <f t="shared" si="648"/>
        <v>8126.3</v>
      </c>
      <c r="I1351" s="98">
        <f t="shared" si="648"/>
        <v>0</v>
      </c>
      <c r="J1351" s="98">
        <f t="shared" si="648"/>
        <v>1641.5</v>
      </c>
      <c r="K1351" s="98">
        <f t="shared" ref="K1351:M1351" si="650">SUM(K1352:K1354)</f>
        <v>0</v>
      </c>
      <c r="L1351" s="98">
        <f t="shared" si="648"/>
        <v>1890</v>
      </c>
      <c r="M1351" s="98">
        <f t="shared" si="650"/>
        <v>0</v>
      </c>
      <c r="N1351" s="98">
        <f t="shared" si="648"/>
        <v>20100</v>
      </c>
      <c r="O1351" s="98">
        <f t="shared" si="648"/>
        <v>0</v>
      </c>
      <c r="P1351" s="70">
        <f t="shared" si="593"/>
        <v>9779.0010000000002</v>
      </c>
      <c r="Q1351" s="70">
        <f t="shared" si="594"/>
        <v>2126.7401590469617</v>
      </c>
      <c r="R1351" s="71" t="e">
        <f>#REF!-F1351</f>
        <v>#REF!</v>
      </c>
      <c r="S1351" s="71" t="e">
        <f>#REF!/F1351*100</f>
        <v>#REF!</v>
      </c>
      <c r="T1351" s="70" t="e">
        <f>L1351-#REF!</f>
        <v>#REF!</v>
      </c>
      <c r="U1351" s="70" t="e">
        <f>+L1351/#REF!*100</f>
        <v>#REF!</v>
      </c>
      <c r="V1351" s="70">
        <f t="shared" si="631"/>
        <v>18210</v>
      </c>
      <c r="W1351" s="70">
        <f t="shared" si="632"/>
        <v>1063.4920634920634</v>
      </c>
      <c r="X1351" s="113"/>
    </row>
    <row r="1352" spans="1:24" hidden="1">
      <c r="A1352" s="60"/>
      <c r="B1352" s="72" t="s">
        <v>110</v>
      </c>
      <c r="C1352" s="73">
        <v>3111</v>
      </c>
      <c r="D1352" s="71">
        <f t="shared" ref="D1352:O1354" si="651">SUM(D1072,D1107,D1142,D1177,D1212,D1247)+D1282+D1317</f>
        <v>72</v>
      </c>
      <c r="E1352" s="71">
        <f t="shared" si="651"/>
        <v>0</v>
      </c>
      <c r="F1352" s="71">
        <f t="shared" ref="F1352" si="652">SUM(F1072,F1107,F1142,F1177,F1212,F1247)+F1282+F1317</f>
        <v>0</v>
      </c>
      <c r="G1352" s="71">
        <f t="shared" si="651"/>
        <v>0</v>
      </c>
      <c r="H1352" s="71">
        <f t="shared" si="651"/>
        <v>0</v>
      </c>
      <c r="I1352" s="71">
        <f t="shared" si="651"/>
        <v>0</v>
      </c>
      <c r="J1352" s="71">
        <f t="shared" si="651"/>
        <v>0</v>
      </c>
      <c r="K1352" s="71">
        <f t="shared" ref="K1352:M1352" si="653">SUM(K1072,K1107,K1142,K1177,K1212,K1247)+K1282+K1317</f>
        <v>0</v>
      </c>
      <c r="L1352" s="71">
        <f t="shared" si="651"/>
        <v>0</v>
      </c>
      <c r="M1352" s="71">
        <f t="shared" si="653"/>
        <v>0</v>
      </c>
      <c r="N1352" s="71">
        <f t="shared" si="651"/>
        <v>12150</v>
      </c>
      <c r="O1352" s="71">
        <f t="shared" si="651"/>
        <v>0</v>
      </c>
      <c r="P1352" s="70">
        <f t="shared" si="593"/>
        <v>-72</v>
      </c>
      <c r="Q1352" s="70">
        <f t="shared" si="594"/>
        <v>0</v>
      </c>
      <c r="R1352" s="71" t="e">
        <f>#REF!-F1352</f>
        <v>#REF!</v>
      </c>
      <c r="S1352" s="71" t="e">
        <f>#REF!/F1352*100</f>
        <v>#REF!</v>
      </c>
      <c r="T1352" s="70" t="e">
        <f>L1352-#REF!</f>
        <v>#REF!</v>
      </c>
      <c r="U1352" s="70" t="e">
        <f>+L1352/#REF!*100</f>
        <v>#REF!</v>
      </c>
      <c r="V1352" s="70">
        <f t="shared" si="631"/>
        <v>12150</v>
      </c>
      <c r="W1352" s="70" t="e">
        <f t="shared" si="632"/>
        <v>#DIV/0!</v>
      </c>
      <c r="X1352" s="113"/>
    </row>
    <row r="1353" spans="1:24" hidden="1">
      <c r="A1353" s="60"/>
      <c r="B1353" s="72" t="s">
        <v>111</v>
      </c>
      <c r="C1353" s="73">
        <v>3112</v>
      </c>
      <c r="D1353" s="71">
        <f t="shared" si="651"/>
        <v>410.49900000000002</v>
      </c>
      <c r="E1353" s="71">
        <f t="shared" si="651"/>
        <v>0</v>
      </c>
      <c r="F1353" s="71">
        <f t="shared" ref="F1353" si="654">SUM(F1073,F1108,F1143,F1178,F1213,F1248)+F1283+F1318</f>
        <v>10261.5</v>
      </c>
      <c r="G1353" s="71">
        <f t="shared" si="651"/>
        <v>0</v>
      </c>
      <c r="H1353" s="71">
        <f t="shared" si="651"/>
        <v>8126.3</v>
      </c>
      <c r="I1353" s="71">
        <f t="shared" si="651"/>
        <v>0</v>
      </c>
      <c r="J1353" s="71">
        <f t="shared" si="651"/>
        <v>1641.5</v>
      </c>
      <c r="K1353" s="71">
        <f t="shared" ref="K1353:M1353" si="655">SUM(K1073,K1108,K1143,K1178,K1213,K1248)+K1283+K1318</f>
        <v>0</v>
      </c>
      <c r="L1353" s="71">
        <f t="shared" si="651"/>
        <v>1890</v>
      </c>
      <c r="M1353" s="71">
        <f t="shared" si="655"/>
        <v>0</v>
      </c>
      <c r="N1353" s="71">
        <f t="shared" si="651"/>
        <v>7950</v>
      </c>
      <c r="O1353" s="71">
        <f t="shared" si="651"/>
        <v>0</v>
      </c>
      <c r="P1353" s="70">
        <f t="shared" si="593"/>
        <v>9851.0010000000002</v>
      </c>
      <c r="Q1353" s="70">
        <f t="shared" si="594"/>
        <v>2499.7624841960637</v>
      </c>
      <c r="R1353" s="71" t="e">
        <f>#REF!-F1353</f>
        <v>#REF!</v>
      </c>
      <c r="S1353" s="71" t="e">
        <f>#REF!/F1353*100</f>
        <v>#REF!</v>
      </c>
      <c r="T1353" s="70" t="e">
        <f>L1353-#REF!</f>
        <v>#REF!</v>
      </c>
      <c r="U1353" s="70" t="e">
        <f>+L1353/#REF!*100</f>
        <v>#REF!</v>
      </c>
      <c r="V1353" s="70">
        <f t="shared" si="631"/>
        <v>6060</v>
      </c>
      <c r="W1353" s="70">
        <f t="shared" si="632"/>
        <v>420.63492063492066</v>
      </c>
      <c r="X1353" s="113"/>
    </row>
    <row r="1354" spans="1:24" hidden="1">
      <c r="A1354" s="60"/>
      <c r="B1354" s="72" t="s">
        <v>112</v>
      </c>
      <c r="C1354" s="73">
        <v>3113</v>
      </c>
      <c r="D1354" s="71">
        <f t="shared" si="651"/>
        <v>0</v>
      </c>
      <c r="E1354" s="71">
        <f t="shared" si="651"/>
        <v>0</v>
      </c>
      <c r="F1354" s="71">
        <f t="shared" ref="F1354" si="656">SUM(F1074,F1109,F1144,F1179,F1214,F1249)+F1284+F1319</f>
        <v>0</v>
      </c>
      <c r="G1354" s="71">
        <f t="shared" si="651"/>
        <v>0</v>
      </c>
      <c r="H1354" s="71">
        <f t="shared" si="651"/>
        <v>0</v>
      </c>
      <c r="I1354" s="71">
        <f t="shared" si="651"/>
        <v>0</v>
      </c>
      <c r="J1354" s="71">
        <f t="shared" si="651"/>
        <v>0</v>
      </c>
      <c r="K1354" s="71">
        <f t="shared" ref="K1354:M1354" si="657">SUM(K1074,K1109,K1144,K1179,K1214,K1249)+K1284+K1319</f>
        <v>0</v>
      </c>
      <c r="L1354" s="71">
        <f t="shared" si="651"/>
        <v>0</v>
      </c>
      <c r="M1354" s="71">
        <f t="shared" si="657"/>
        <v>0</v>
      </c>
      <c r="N1354" s="71">
        <f t="shared" si="651"/>
        <v>0</v>
      </c>
      <c r="O1354" s="71">
        <f t="shared" si="651"/>
        <v>0</v>
      </c>
      <c r="P1354" s="70">
        <f t="shared" si="593"/>
        <v>0</v>
      </c>
      <c r="Q1354" s="70" t="e">
        <f t="shared" si="594"/>
        <v>#DIV/0!</v>
      </c>
      <c r="R1354" s="71" t="e">
        <f>#REF!-F1354</f>
        <v>#REF!</v>
      </c>
      <c r="S1354" s="71" t="e">
        <f>#REF!/F1354*100</f>
        <v>#REF!</v>
      </c>
      <c r="T1354" s="70" t="e">
        <f>L1354-#REF!</f>
        <v>#REF!</v>
      </c>
      <c r="U1354" s="70" t="e">
        <f>+L1354/#REF!*100</f>
        <v>#REF!</v>
      </c>
      <c r="V1354" s="70">
        <f t="shared" si="631"/>
        <v>0</v>
      </c>
      <c r="W1354" s="70" t="e">
        <f t="shared" si="632"/>
        <v>#DIV/0!</v>
      </c>
      <c r="X1354" s="113"/>
    </row>
    <row r="1355" spans="1:24">
      <c r="A1355" s="60"/>
      <c r="B1355" s="107"/>
      <c r="C1355" s="97"/>
      <c r="D1355" s="71"/>
      <c r="E1355" s="71"/>
      <c r="F1355" s="71"/>
      <c r="G1355" s="71"/>
      <c r="H1355" s="71"/>
      <c r="I1355" s="71"/>
      <c r="J1355" s="71"/>
      <c r="K1355" s="71"/>
      <c r="L1355" s="71"/>
      <c r="M1355" s="71"/>
      <c r="N1355" s="71"/>
      <c r="O1355" s="71"/>
      <c r="P1355" s="70">
        <f t="shared" si="593"/>
        <v>0</v>
      </c>
      <c r="Q1355" s="70" t="e">
        <f t="shared" si="594"/>
        <v>#DIV/0!</v>
      </c>
      <c r="R1355" s="71" t="e">
        <f>#REF!-F1355</f>
        <v>#REF!</v>
      </c>
      <c r="S1355" s="71" t="e">
        <f>#REF!/F1355*100</f>
        <v>#REF!</v>
      </c>
      <c r="T1355" s="70" t="e">
        <f>L1355-#REF!</f>
        <v>#REF!</v>
      </c>
      <c r="U1355" s="70" t="e">
        <f>+L1355/#REF!*100</f>
        <v>#REF!</v>
      </c>
      <c r="V1355" s="70">
        <f t="shared" si="631"/>
        <v>0</v>
      </c>
      <c r="W1355" s="70" t="e">
        <f t="shared" si="632"/>
        <v>#DIV/0!</v>
      </c>
      <c r="X1355" s="113"/>
    </row>
    <row r="1356" spans="1:24" outlineLevel="1">
      <c r="A1356" s="60">
        <v>28</v>
      </c>
      <c r="B1356" s="107" t="s">
        <v>183</v>
      </c>
      <c r="C1356" s="97" t="s">
        <v>184</v>
      </c>
      <c r="D1356" s="94"/>
      <c r="E1356" s="94"/>
      <c r="F1356" s="94"/>
      <c r="G1356" s="94"/>
      <c r="H1356" s="94"/>
      <c r="I1356" s="94"/>
      <c r="J1356" s="94"/>
      <c r="K1356" s="94"/>
      <c r="L1356" s="94"/>
      <c r="M1356" s="94"/>
      <c r="N1356" s="94"/>
      <c r="O1356" s="94"/>
      <c r="P1356" s="70">
        <f t="shared" si="593"/>
        <v>0</v>
      </c>
      <c r="Q1356" s="70" t="e">
        <f t="shared" si="594"/>
        <v>#DIV/0!</v>
      </c>
      <c r="R1356" s="71" t="e">
        <f>#REF!-F1356</f>
        <v>#REF!</v>
      </c>
      <c r="S1356" s="71" t="e">
        <f>#REF!/F1356*100</f>
        <v>#REF!</v>
      </c>
      <c r="T1356" s="70" t="e">
        <f>L1356-#REF!</f>
        <v>#REF!</v>
      </c>
      <c r="U1356" s="70" t="e">
        <f>+L1356/#REF!*100</f>
        <v>#REF!</v>
      </c>
      <c r="V1356" s="70">
        <f t="shared" si="631"/>
        <v>0</v>
      </c>
      <c r="W1356" s="70" t="e">
        <f t="shared" si="632"/>
        <v>#DIV/0!</v>
      </c>
      <c r="X1356" s="113"/>
    </row>
    <row r="1357" spans="1:24" outlineLevel="1">
      <c r="A1357" s="60"/>
      <c r="B1357" s="107" t="s">
        <v>117</v>
      </c>
      <c r="C1357" s="97"/>
      <c r="D1357" s="67">
        <f>SUM(D1358:D1364,D1369:D1387)</f>
        <v>2167.8139999999999</v>
      </c>
      <c r="E1357" s="67"/>
      <c r="F1357" s="67">
        <f t="shared" ref="F1357" si="658">SUM(F1358:F1364,F1369:F1387)</f>
        <v>2695.4</v>
      </c>
      <c r="G1357" s="67">
        <f t="shared" ref="G1357:O1357" si="659">SUM(G1358:G1364,G1369:G1387)</f>
        <v>0</v>
      </c>
      <c r="H1357" s="67">
        <f t="shared" si="659"/>
        <v>4010.7</v>
      </c>
      <c r="I1357" s="67">
        <f t="shared" si="659"/>
        <v>0</v>
      </c>
      <c r="J1357" s="67">
        <f t="shared" si="659"/>
        <v>0</v>
      </c>
      <c r="K1357" s="67">
        <f t="shared" ref="K1357:M1357" si="660">SUM(K1358:K1364,K1369:K1387)</f>
        <v>0</v>
      </c>
      <c r="L1357" s="67">
        <f t="shared" si="659"/>
        <v>0</v>
      </c>
      <c r="M1357" s="67">
        <f t="shared" si="660"/>
        <v>0</v>
      </c>
      <c r="N1357" s="67">
        <f t="shared" si="659"/>
        <v>0</v>
      </c>
      <c r="O1357" s="67">
        <f t="shared" si="659"/>
        <v>0</v>
      </c>
      <c r="P1357" s="70">
        <f t="shared" si="593"/>
        <v>527.58600000000024</v>
      </c>
      <c r="Q1357" s="70">
        <f t="shared" si="594"/>
        <v>124.33723557463881</v>
      </c>
      <c r="R1357" s="71" t="e">
        <f>#REF!-F1357</f>
        <v>#REF!</v>
      </c>
      <c r="S1357" s="71" t="e">
        <f>#REF!/F1357*100</f>
        <v>#REF!</v>
      </c>
      <c r="T1357" s="70" t="e">
        <f>L1357-#REF!</f>
        <v>#REF!</v>
      </c>
      <c r="U1357" s="70" t="e">
        <f>+L1357/#REF!*100</f>
        <v>#REF!</v>
      </c>
      <c r="V1357" s="70">
        <f t="shared" si="631"/>
        <v>0</v>
      </c>
      <c r="W1357" s="70" t="e">
        <f t="shared" si="632"/>
        <v>#DIV/0!</v>
      </c>
      <c r="X1357" s="113"/>
    </row>
    <row r="1358" spans="1:24" ht="12.75" hidden="1" customHeight="1" outlineLevel="1">
      <c r="A1358" s="60"/>
      <c r="B1358" s="72" t="s">
        <v>77</v>
      </c>
      <c r="C1358" s="73">
        <v>2111</v>
      </c>
      <c r="D1358" s="120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70">
        <f t="shared" si="593"/>
        <v>0</v>
      </c>
      <c r="Q1358" s="70" t="e">
        <f t="shared" si="594"/>
        <v>#DIV/0!</v>
      </c>
      <c r="R1358" s="71" t="e">
        <f>#REF!-F1358</f>
        <v>#REF!</v>
      </c>
      <c r="S1358" s="71" t="e">
        <f>#REF!/F1358*100</f>
        <v>#REF!</v>
      </c>
      <c r="T1358" s="70" t="e">
        <f>L1358-#REF!</f>
        <v>#REF!</v>
      </c>
      <c r="U1358" s="70" t="e">
        <f>+L1358/#REF!*100</f>
        <v>#REF!</v>
      </c>
      <c r="V1358" s="70">
        <f t="shared" si="631"/>
        <v>0</v>
      </c>
      <c r="W1358" s="70" t="e">
        <f t="shared" si="632"/>
        <v>#DIV/0!</v>
      </c>
      <c r="X1358" s="113"/>
    </row>
    <row r="1359" spans="1:24" ht="12.75" hidden="1" customHeight="1" outlineLevel="1">
      <c r="A1359" s="60"/>
      <c r="B1359" s="72" t="s">
        <v>118</v>
      </c>
      <c r="C1359" s="73">
        <v>2121</v>
      </c>
      <c r="D1359" s="121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70">
        <f t="shared" si="593"/>
        <v>0</v>
      </c>
      <c r="Q1359" s="70" t="e">
        <f t="shared" si="594"/>
        <v>#DIV/0!</v>
      </c>
      <c r="R1359" s="71" t="e">
        <f>#REF!-F1359</f>
        <v>#REF!</v>
      </c>
      <c r="S1359" s="71" t="e">
        <f>#REF!/F1359*100</f>
        <v>#REF!</v>
      </c>
      <c r="T1359" s="70" t="e">
        <f>L1359-#REF!</f>
        <v>#REF!</v>
      </c>
      <c r="U1359" s="70" t="e">
        <f>+L1359/#REF!*100</f>
        <v>#REF!</v>
      </c>
      <c r="V1359" s="70">
        <f t="shared" si="631"/>
        <v>0</v>
      </c>
      <c r="W1359" s="70" t="e">
        <f t="shared" si="632"/>
        <v>#DIV/0!</v>
      </c>
      <c r="X1359" s="113"/>
    </row>
    <row r="1360" spans="1:24" ht="12.75" hidden="1" customHeight="1" outlineLevel="1">
      <c r="A1360" s="60"/>
      <c r="B1360" s="101" t="s">
        <v>79</v>
      </c>
      <c r="C1360" s="73">
        <v>2211</v>
      </c>
      <c r="D1360" s="121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70">
        <f t="shared" si="593"/>
        <v>0</v>
      </c>
      <c r="Q1360" s="70" t="e">
        <f t="shared" si="594"/>
        <v>#DIV/0!</v>
      </c>
      <c r="R1360" s="71" t="e">
        <f>#REF!-F1360</f>
        <v>#REF!</v>
      </c>
      <c r="S1360" s="71" t="e">
        <f>#REF!/F1360*100</f>
        <v>#REF!</v>
      </c>
      <c r="T1360" s="70" t="e">
        <f>L1360-#REF!</f>
        <v>#REF!</v>
      </c>
      <c r="U1360" s="70" t="e">
        <f>+L1360/#REF!*100</f>
        <v>#REF!</v>
      </c>
      <c r="V1360" s="70">
        <f t="shared" si="631"/>
        <v>0</v>
      </c>
      <c r="W1360" s="70" t="e">
        <f t="shared" si="632"/>
        <v>#DIV/0!</v>
      </c>
      <c r="X1360" s="113"/>
    </row>
    <row r="1361" spans="1:24" ht="13.5" hidden="1" customHeight="1" outlineLevel="1">
      <c r="A1361" s="60"/>
      <c r="B1361" s="76" t="s">
        <v>80</v>
      </c>
      <c r="C1361" s="73">
        <v>2212</v>
      </c>
      <c r="D1361" s="121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70">
        <f t="shared" si="593"/>
        <v>0</v>
      </c>
      <c r="Q1361" s="70" t="e">
        <f t="shared" si="594"/>
        <v>#DIV/0!</v>
      </c>
      <c r="R1361" s="71" t="e">
        <f>#REF!-F1361</f>
        <v>#REF!</v>
      </c>
      <c r="S1361" s="71" t="e">
        <f>#REF!/F1361*100</f>
        <v>#REF!</v>
      </c>
      <c r="T1361" s="70" t="e">
        <f>L1361-#REF!</f>
        <v>#REF!</v>
      </c>
      <c r="U1361" s="70" t="e">
        <f>+L1361/#REF!*100</f>
        <v>#REF!</v>
      </c>
      <c r="V1361" s="70">
        <f t="shared" si="631"/>
        <v>0</v>
      </c>
      <c r="W1361" s="70" t="e">
        <f t="shared" si="632"/>
        <v>#DIV/0!</v>
      </c>
      <c r="X1361" s="113"/>
    </row>
    <row r="1362" spans="1:24" ht="13.5" hidden="1" customHeight="1" outlineLevel="1">
      <c r="A1362" s="60"/>
      <c r="B1362" s="72" t="s">
        <v>81</v>
      </c>
      <c r="C1362" s="73">
        <v>2213</v>
      </c>
      <c r="D1362" s="121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70">
        <f t="shared" si="593"/>
        <v>0</v>
      </c>
      <c r="Q1362" s="70" t="e">
        <f t="shared" si="594"/>
        <v>#DIV/0!</v>
      </c>
      <c r="R1362" s="71" t="e">
        <f>#REF!-F1362</f>
        <v>#REF!</v>
      </c>
      <c r="S1362" s="71" t="e">
        <f>#REF!/F1362*100</f>
        <v>#REF!</v>
      </c>
      <c r="T1362" s="70" t="e">
        <f>L1362-#REF!</f>
        <v>#REF!</v>
      </c>
      <c r="U1362" s="70" t="e">
        <f>+L1362/#REF!*100</f>
        <v>#REF!</v>
      </c>
      <c r="V1362" s="70">
        <f t="shared" si="631"/>
        <v>0</v>
      </c>
      <c r="W1362" s="70" t="e">
        <f t="shared" si="632"/>
        <v>#DIV/0!</v>
      </c>
      <c r="X1362" s="113"/>
    </row>
    <row r="1363" spans="1:24" ht="13.5" hidden="1" customHeight="1" outlineLevel="1">
      <c r="A1363" s="60"/>
      <c r="B1363" s="72" t="s">
        <v>82</v>
      </c>
      <c r="C1363" s="73">
        <v>2214</v>
      </c>
      <c r="D1363" s="121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70">
        <f t="shared" si="593"/>
        <v>0</v>
      </c>
      <c r="Q1363" s="70" t="e">
        <f t="shared" si="594"/>
        <v>#DIV/0!</v>
      </c>
      <c r="R1363" s="71" t="e">
        <f>#REF!-F1363</f>
        <v>#REF!</v>
      </c>
      <c r="S1363" s="71" t="e">
        <f>#REF!/F1363*100</f>
        <v>#REF!</v>
      </c>
      <c r="T1363" s="70" t="e">
        <f>L1363-#REF!</f>
        <v>#REF!</v>
      </c>
      <c r="U1363" s="70" t="e">
        <f>+L1363/#REF!*100</f>
        <v>#REF!</v>
      </c>
      <c r="V1363" s="70">
        <f t="shared" si="631"/>
        <v>0</v>
      </c>
      <c r="W1363" s="70" t="e">
        <f t="shared" si="632"/>
        <v>#DIV/0!</v>
      </c>
      <c r="X1363" s="113"/>
    </row>
    <row r="1364" spans="1:24" ht="13.5" hidden="1" customHeight="1" outlineLevel="1">
      <c r="A1364" s="60"/>
      <c r="B1364" s="83" t="s">
        <v>83</v>
      </c>
      <c r="C1364" s="78">
        <v>2215</v>
      </c>
      <c r="D1364" s="79"/>
      <c r="E1364" s="79"/>
      <c r="F1364" s="79"/>
      <c r="G1364" s="79">
        <f>G1365+G1366+G1367+G1368</f>
        <v>0</v>
      </c>
      <c r="H1364" s="79"/>
      <c r="I1364" s="79">
        <f>I1365+I1366+I1367+I1368</f>
        <v>0</v>
      </c>
      <c r="J1364" s="79"/>
      <c r="K1364" s="79">
        <f>K1365+K1366+K1367+K1368</f>
        <v>0</v>
      </c>
      <c r="L1364" s="79"/>
      <c r="M1364" s="79">
        <f>M1365+M1366+M1367+M1368</f>
        <v>0</v>
      </c>
      <c r="N1364" s="79"/>
      <c r="O1364" s="79">
        <f>O1365+O1366+O1367+O1368</f>
        <v>0</v>
      </c>
      <c r="P1364" s="70">
        <f t="shared" si="593"/>
        <v>0</v>
      </c>
      <c r="Q1364" s="70" t="e">
        <f t="shared" si="594"/>
        <v>#DIV/0!</v>
      </c>
      <c r="R1364" s="71" t="e">
        <f>#REF!-F1364</f>
        <v>#REF!</v>
      </c>
      <c r="S1364" s="71" t="e">
        <f>#REF!/F1364*100</f>
        <v>#REF!</v>
      </c>
      <c r="T1364" s="70" t="e">
        <f>L1364-#REF!</f>
        <v>#REF!</v>
      </c>
      <c r="U1364" s="70" t="e">
        <f>+L1364/#REF!*100</f>
        <v>#REF!</v>
      </c>
      <c r="V1364" s="70">
        <f t="shared" si="631"/>
        <v>0</v>
      </c>
      <c r="W1364" s="70" t="e">
        <f t="shared" si="632"/>
        <v>#DIV/0!</v>
      </c>
      <c r="X1364" s="113"/>
    </row>
    <row r="1365" spans="1:24" ht="13.5" hidden="1" customHeight="1" outlineLevel="1">
      <c r="A1365" s="60"/>
      <c r="B1365" s="80" t="s">
        <v>119</v>
      </c>
      <c r="C1365" s="73">
        <v>22151</v>
      </c>
      <c r="D1365" s="74"/>
      <c r="E1365" s="74"/>
      <c r="F1365" s="74"/>
      <c r="G1365" s="74"/>
      <c r="H1365" s="74"/>
      <c r="I1365" s="74"/>
      <c r="J1365" s="74"/>
      <c r="K1365" s="74"/>
      <c r="L1365" s="74"/>
      <c r="M1365" s="74"/>
      <c r="N1365" s="74"/>
      <c r="O1365" s="74"/>
      <c r="P1365" s="70">
        <f t="shared" si="593"/>
        <v>0</v>
      </c>
      <c r="Q1365" s="70" t="e">
        <f t="shared" si="594"/>
        <v>#DIV/0!</v>
      </c>
      <c r="R1365" s="71" t="e">
        <f>#REF!-F1365</f>
        <v>#REF!</v>
      </c>
      <c r="S1365" s="71" t="e">
        <f>#REF!/F1365*100</f>
        <v>#REF!</v>
      </c>
      <c r="T1365" s="70" t="e">
        <f>L1365-#REF!</f>
        <v>#REF!</v>
      </c>
      <c r="U1365" s="70" t="e">
        <f>+L1365/#REF!*100</f>
        <v>#REF!</v>
      </c>
      <c r="V1365" s="70">
        <f t="shared" si="631"/>
        <v>0</v>
      </c>
      <c r="W1365" s="70" t="e">
        <f t="shared" si="632"/>
        <v>#DIV/0!</v>
      </c>
      <c r="X1365" s="113"/>
    </row>
    <row r="1366" spans="1:24" ht="13.5" hidden="1" customHeight="1" outlineLevel="1">
      <c r="A1366" s="60"/>
      <c r="B1366" s="80" t="s">
        <v>120</v>
      </c>
      <c r="C1366" s="73">
        <v>22152</v>
      </c>
      <c r="D1366" s="74"/>
      <c r="E1366" s="74"/>
      <c r="F1366" s="74"/>
      <c r="G1366" s="74"/>
      <c r="H1366" s="74"/>
      <c r="I1366" s="74"/>
      <c r="J1366" s="74"/>
      <c r="K1366" s="74"/>
      <c r="L1366" s="74"/>
      <c r="M1366" s="74"/>
      <c r="N1366" s="74"/>
      <c r="O1366" s="74"/>
      <c r="P1366" s="70">
        <f t="shared" si="593"/>
        <v>0</v>
      </c>
      <c r="Q1366" s="70" t="e">
        <f t="shared" si="594"/>
        <v>#DIV/0!</v>
      </c>
      <c r="R1366" s="71" t="e">
        <f>#REF!-F1366</f>
        <v>#REF!</v>
      </c>
      <c r="S1366" s="71" t="e">
        <f>#REF!/F1366*100</f>
        <v>#REF!</v>
      </c>
      <c r="T1366" s="70" t="e">
        <f>L1366-#REF!</f>
        <v>#REF!</v>
      </c>
      <c r="U1366" s="70" t="e">
        <f>+L1366/#REF!*100</f>
        <v>#REF!</v>
      </c>
      <c r="V1366" s="70">
        <f t="shared" si="631"/>
        <v>0</v>
      </c>
      <c r="W1366" s="70" t="e">
        <f t="shared" si="632"/>
        <v>#DIV/0!</v>
      </c>
      <c r="X1366" s="113"/>
    </row>
    <row r="1367" spans="1:24" ht="13.5" hidden="1" customHeight="1" outlineLevel="1">
      <c r="A1367" s="60"/>
      <c r="B1367" s="80" t="s">
        <v>86</v>
      </c>
      <c r="C1367" s="73">
        <v>22153</v>
      </c>
      <c r="D1367" s="74"/>
      <c r="E1367" s="74"/>
      <c r="F1367" s="74"/>
      <c r="G1367" s="74"/>
      <c r="H1367" s="74"/>
      <c r="I1367" s="74"/>
      <c r="J1367" s="74"/>
      <c r="K1367" s="74"/>
      <c r="L1367" s="74"/>
      <c r="M1367" s="74"/>
      <c r="N1367" s="74"/>
      <c r="O1367" s="74"/>
      <c r="P1367" s="70">
        <f t="shared" si="593"/>
        <v>0</v>
      </c>
      <c r="Q1367" s="70" t="e">
        <f t="shared" si="594"/>
        <v>#DIV/0!</v>
      </c>
      <c r="R1367" s="71" t="e">
        <f>#REF!-F1367</f>
        <v>#REF!</v>
      </c>
      <c r="S1367" s="71" t="e">
        <f>#REF!/F1367*100</f>
        <v>#REF!</v>
      </c>
      <c r="T1367" s="70" t="e">
        <f>L1367-#REF!</f>
        <v>#REF!</v>
      </c>
      <c r="U1367" s="70" t="e">
        <f>+L1367/#REF!*100</f>
        <v>#REF!</v>
      </c>
      <c r="V1367" s="70">
        <f t="shared" si="631"/>
        <v>0</v>
      </c>
      <c r="W1367" s="70" t="e">
        <f t="shared" si="632"/>
        <v>#DIV/0!</v>
      </c>
      <c r="X1367" s="113"/>
    </row>
    <row r="1368" spans="1:24" ht="13.5" hidden="1" customHeight="1" outlineLevel="1">
      <c r="A1368" s="60"/>
      <c r="B1368" s="80" t="s">
        <v>121</v>
      </c>
      <c r="C1368" s="73">
        <v>22154</v>
      </c>
      <c r="D1368" s="121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70">
        <f t="shared" si="593"/>
        <v>0</v>
      </c>
      <c r="Q1368" s="70" t="e">
        <f t="shared" si="594"/>
        <v>#DIV/0!</v>
      </c>
      <c r="R1368" s="71" t="e">
        <f>#REF!-F1368</f>
        <v>#REF!</v>
      </c>
      <c r="S1368" s="71" t="e">
        <f>#REF!/F1368*100</f>
        <v>#REF!</v>
      </c>
      <c r="T1368" s="70" t="e">
        <f>L1368-#REF!</f>
        <v>#REF!</v>
      </c>
      <c r="U1368" s="70" t="e">
        <f>+L1368/#REF!*100</f>
        <v>#REF!</v>
      </c>
      <c r="V1368" s="70">
        <f t="shared" si="631"/>
        <v>0</v>
      </c>
      <c r="W1368" s="70" t="e">
        <f t="shared" si="632"/>
        <v>#DIV/0!</v>
      </c>
      <c r="X1368" s="113"/>
    </row>
    <row r="1369" spans="1:24" ht="13.5" hidden="1" customHeight="1" outlineLevel="1">
      <c r="A1369" s="60"/>
      <c r="B1369" s="76" t="s">
        <v>88</v>
      </c>
      <c r="C1369" s="73">
        <v>2217</v>
      </c>
      <c r="D1369" s="74"/>
      <c r="E1369" s="74"/>
      <c r="F1369" s="74"/>
      <c r="G1369" s="74"/>
      <c r="H1369" s="74"/>
      <c r="I1369" s="74"/>
      <c r="J1369" s="74"/>
      <c r="K1369" s="74"/>
      <c r="L1369" s="74"/>
      <c r="M1369" s="74"/>
      <c r="N1369" s="74"/>
      <c r="O1369" s="74"/>
      <c r="P1369" s="70">
        <f t="shared" si="593"/>
        <v>0</v>
      </c>
      <c r="Q1369" s="70" t="e">
        <f t="shared" si="594"/>
        <v>#DIV/0!</v>
      </c>
      <c r="R1369" s="71" t="e">
        <f>#REF!-F1369</f>
        <v>#REF!</v>
      </c>
      <c r="S1369" s="71" t="e">
        <f>#REF!/F1369*100</f>
        <v>#REF!</v>
      </c>
      <c r="T1369" s="70" t="e">
        <f>L1369-#REF!</f>
        <v>#REF!</v>
      </c>
      <c r="U1369" s="70" t="e">
        <f>+L1369/#REF!*100</f>
        <v>#REF!</v>
      </c>
      <c r="V1369" s="70">
        <f t="shared" si="631"/>
        <v>0</v>
      </c>
      <c r="W1369" s="70" t="e">
        <f t="shared" si="632"/>
        <v>#DIV/0!</v>
      </c>
      <c r="X1369" s="113"/>
    </row>
    <row r="1370" spans="1:24" ht="13.5" hidden="1" customHeight="1" outlineLevel="1">
      <c r="A1370" s="60"/>
      <c r="B1370" s="72" t="s">
        <v>89</v>
      </c>
      <c r="C1370" s="73">
        <v>2218</v>
      </c>
      <c r="D1370" s="121"/>
      <c r="E1370" s="74"/>
      <c r="F1370" s="74"/>
      <c r="G1370" s="74"/>
      <c r="H1370" s="74"/>
      <c r="I1370" s="74"/>
      <c r="J1370" s="74"/>
      <c r="K1370" s="74"/>
      <c r="L1370" s="74"/>
      <c r="M1370" s="74"/>
      <c r="N1370" s="74"/>
      <c r="O1370" s="74"/>
      <c r="P1370" s="70">
        <f t="shared" si="593"/>
        <v>0</v>
      </c>
      <c r="Q1370" s="70" t="e">
        <f t="shared" si="594"/>
        <v>#DIV/0!</v>
      </c>
      <c r="R1370" s="71" t="e">
        <f>#REF!-F1370</f>
        <v>#REF!</v>
      </c>
      <c r="S1370" s="71" t="e">
        <f>#REF!/F1370*100</f>
        <v>#REF!</v>
      </c>
      <c r="T1370" s="70" t="e">
        <f>L1370-#REF!</f>
        <v>#REF!</v>
      </c>
      <c r="U1370" s="70" t="e">
        <f>+L1370/#REF!*100</f>
        <v>#REF!</v>
      </c>
      <c r="V1370" s="70">
        <f t="shared" si="631"/>
        <v>0</v>
      </c>
      <c r="W1370" s="70" t="e">
        <f t="shared" si="632"/>
        <v>#DIV/0!</v>
      </c>
      <c r="X1370" s="113"/>
    </row>
    <row r="1371" spans="1:24" ht="13.5" hidden="1" customHeight="1" outlineLevel="1">
      <c r="A1371" s="60"/>
      <c r="B1371" s="72" t="s">
        <v>122</v>
      </c>
      <c r="C1371" s="73">
        <v>2221</v>
      </c>
      <c r="D1371" s="121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70">
        <f t="shared" si="593"/>
        <v>0</v>
      </c>
      <c r="Q1371" s="70" t="e">
        <f t="shared" si="594"/>
        <v>#DIV/0!</v>
      </c>
      <c r="R1371" s="71" t="e">
        <f>#REF!-F1371</f>
        <v>#REF!</v>
      </c>
      <c r="S1371" s="71" t="e">
        <f>#REF!/F1371*100</f>
        <v>#REF!</v>
      </c>
      <c r="T1371" s="70" t="e">
        <f>L1371-#REF!</f>
        <v>#REF!</v>
      </c>
      <c r="U1371" s="70" t="e">
        <f>+L1371/#REF!*100</f>
        <v>#REF!</v>
      </c>
      <c r="V1371" s="70">
        <f t="shared" si="631"/>
        <v>0</v>
      </c>
      <c r="W1371" s="70" t="e">
        <f t="shared" si="632"/>
        <v>#DIV/0!</v>
      </c>
      <c r="X1371" s="113"/>
    </row>
    <row r="1372" spans="1:24" ht="13.5" hidden="1" customHeight="1" outlineLevel="1">
      <c r="A1372" s="60"/>
      <c r="B1372" s="81" t="s">
        <v>91</v>
      </c>
      <c r="C1372" s="73">
        <v>2222</v>
      </c>
      <c r="D1372" s="74"/>
      <c r="E1372" s="74"/>
      <c r="F1372" s="121"/>
      <c r="G1372" s="74"/>
      <c r="H1372" s="121"/>
      <c r="I1372" s="74"/>
      <c r="J1372" s="121"/>
      <c r="K1372" s="74"/>
      <c r="L1372" s="121"/>
      <c r="M1372" s="74"/>
      <c r="N1372" s="121"/>
      <c r="O1372" s="74"/>
      <c r="P1372" s="70">
        <f t="shared" si="593"/>
        <v>0</v>
      </c>
      <c r="Q1372" s="70" t="e">
        <f t="shared" si="594"/>
        <v>#DIV/0!</v>
      </c>
      <c r="R1372" s="71" t="e">
        <f>#REF!-F1372</f>
        <v>#REF!</v>
      </c>
      <c r="S1372" s="71" t="e">
        <f>#REF!/F1372*100</f>
        <v>#REF!</v>
      </c>
      <c r="T1372" s="70" t="e">
        <f>L1372-#REF!</f>
        <v>#REF!</v>
      </c>
      <c r="U1372" s="70" t="e">
        <f>+L1372/#REF!*100</f>
        <v>#REF!</v>
      </c>
      <c r="V1372" s="70">
        <f t="shared" si="631"/>
        <v>0</v>
      </c>
      <c r="W1372" s="70" t="e">
        <f t="shared" si="632"/>
        <v>#DIV/0!</v>
      </c>
      <c r="X1372" s="113"/>
    </row>
    <row r="1373" spans="1:24" ht="39" hidden="1" customHeight="1" outlineLevel="1">
      <c r="A1373" s="60"/>
      <c r="B1373" s="81" t="s">
        <v>160</v>
      </c>
      <c r="C1373" s="73">
        <v>2223</v>
      </c>
      <c r="D1373" s="74"/>
      <c r="E1373" s="74"/>
      <c r="F1373" s="121"/>
      <c r="G1373" s="74"/>
      <c r="H1373" s="121"/>
      <c r="I1373" s="74"/>
      <c r="J1373" s="121"/>
      <c r="K1373" s="74"/>
      <c r="L1373" s="121"/>
      <c r="M1373" s="74"/>
      <c r="N1373" s="121"/>
      <c r="O1373" s="74"/>
      <c r="P1373" s="70">
        <f t="shared" si="593"/>
        <v>0</v>
      </c>
      <c r="Q1373" s="70" t="e">
        <f t="shared" si="594"/>
        <v>#DIV/0!</v>
      </c>
      <c r="R1373" s="71" t="e">
        <f>#REF!-F1373</f>
        <v>#REF!</v>
      </c>
      <c r="S1373" s="71" t="e">
        <f>#REF!/F1373*100</f>
        <v>#REF!</v>
      </c>
      <c r="T1373" s="70" t="e">
        <f>L1373-#REF!</f>
        <v>#REF!</v>
      </c>
      <c r="U1373" s="70" t="e">
        <f>+L1373/#REF!*100</f>
        <v>#REF!</v>
      </c>
      <c r="V1373" s="70">
        <f t="shared" si="631"/>
        <v>0</v>
      </c>
      <c r="W1373" s="70" t="e">
        <f t="shared" si="632"/>
        <v>#DIV/0!</v>
      </c>
      <c r="X1373" s="113"/>
    </row>
    <row r="1374" spans="1:24" ht="13.5" hidden="1" customHeight="1" outlineLevel="1">
      <c r="A1374" s="60"/>
      <c r="B1374" s="81" t="s">
        <v>128</v>
      </c>
      <c r="C1374" s="73">
        <v>2224</v>
      </c>
      <c r="D1374" s="74"/>
      <c r="E1374" s="74"/>
      <c r="F1374" s="74"/>
      <c r="G1374" s="74"/>
      <c r="H1374" s="74"/>
      <c r="I1374" s="74"/>
      <c r="J1374" s="74"/>
      <c r="K1374" s="74"/>
      <c r="L1374" s="74"/>
      <c r="M1374" s="74"/>
      <c r="N1374" s="74"/>
      <c r="O1374" s="74"/>
      <c r="P1374" s="70">
        <f t="shared" si="593"/>
        <v>0</v>
      </c>
      <c r="Q1374" s="70" t="e">
        <f t="shared" si="594"/>
        <v>#DIV/0!</v>
      </c>
      <c r="R1374" s="71" t="e">
        <f>#REF!-F1374</f>
        <v>#REF!</v>
      </c>
      <c r="S1374" s="71" t="e">
        <f>#REF!/F1374*100</f>
        <v>#REF!</v>
      </c>
      <c r="T1374" s="70" t="e">
        <f>L1374-#REF!</f>
        <v>#REF!</v>
      </c>
      <c r="U1374" s="70" t="e">
        <f>+L1374/#REF!*100</f>
        <v>#REF!</v>
      </c>
      <c r="V1374" s="70">
        <f t="shared" si="631"/>
        <v>0</v>
      </c>
      <c r="W1374" s="70" t="e">
        <f t="shared" si="632"/>
        <v>#DIV/0!</v>
      </c>
      <c r="X1374" s="113"/>
    </row>
    <row r="1375" spans="1:24" ht="13.5" hidden="1" customHeight="1" outlineLevel="1">
      <c r="A1375" s="60"/>
      <c r="B1375" s="81" t="s">
        <v>123</v>
      </c>
      <c r="C1375" s="73">
        <v>2225</v>
      </c>
      <c r="D1375" s="74"/>
      <c r="E1375" s="74"/>
      <c r="F1375" s="74"/>
      <c r="G1375" s="74"/>
      <c r="H1375" s="74"/>
      <c r="I1375" s="74"/>
      <c r="J1375" s="74"/>
      <c r="K1375" s="74"/>
      <c r="L1375" s="74"/>
      <c r="M1375" s="74"/>
      <c r="N1375" s="74"/>
      <c r="O1375" s="74"/>
      <c r="P1375" s="70">
        <f t="shared" si="593"/>
        <v>0</v>
      </c>
      <c r="Q1375" s="70" t="e">
        <f t="shared" si="594"/>
        <v>#DIV/0!</v>
      </c>
      <c r="R1375" s="71" t="e">
        <f>#REF!-F1375</f>
        <v>#REF!</v>
      </c>
      <c r="S1375" s="71" t="e">
        <f>#REF!/F1375*100</f>
        <v>#REF!</v>
      </c>
      <c r="T1375" s="70" t="e">
        <f>L1375-#REF!</f>
        <v>#REF!</v>
      </c>
      <c r="U1375" s="70" t="e">
        <f>+L1375/#REF!*100</f>
        <v>#REF!</v>
      </c>
      <c r="V1375" s="70">
        <f t="shared" si="631"/>
        <v>0</v>
      </c>
      <c r="W1375" s="70" t="e">
        <f t="shared" si="632"/>
        <v>#DIV/0!</v>
      </c>
      <c r="X1375" s="113"/>
    </row>
    <row r="1376" spans="1:24" ht="13.5" hidden="1" customHeight="1" outlineLevel="1">
      <c r="A1376" s="60"/>
      <c r="B1376" s="81" t="s">
        <v>124</v>
      </c>
      <c r="C1376" s="73">
        <v>2231</v>
      </c>
      <c r="D1376" s="121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70">
        <f t="shared" si="593"/>
        <v>0</v>
      </c>
      <c r="Q1376" s="70" t="e">
        <f t="shared" si="594"/>
        <v>#DIV/0!</v>
      </c>
      <c r="R1376" s="71" t="e">
        <f>#REF!-F1376</f>
        <v>#REF!</v>
      </c>
      <c r="S1376" s="71" t="e">
        <f>#REF!/F1376*100</f>
        <v>#REF!</v>
      </c>
      <c r="T1376" s="70" t="e">
        <f>L1376-#REF!</f>
        <v>#REF!</v>
      </c>
      <c r="U1376" s="70" t="e">
        <f>+L1376/#REF!*100</f>
        <v>#REF!</v>
      </c>
      <c r="V1376" s="70">
        <f t="shared" si="631"/>
        <v>0</v>
      </c>
      <c r="W1376" s="70" t="e">
        <f t="shared" si="632"/>
        <v>#DIV/0!</v>
      </c>
      <c r="X1376" s="113"/>
    </row>
    <row r="1377" spans="1:24" ht="13.5" hidden="1" customHeight="1" outlineLevel="1">
      <c r="A1377" s="60"/>
      <c r="B1377" s="81" t="s">
        <v>96</v>
      </c>
      <c r="C1377" s="73">
        <v>22311100</v>
      </c>
      <c r="D1377" s="121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70">
        <f t="shared" si="593"/>
        <v>0</v>
      </c>
      <c r="Q1377" s="70" t="e">
        <f t="shared" si="594"/>
        <v>#DIV/0!</v>
      </c>
      <c r="R1377" s="71" t="e">
        <f>#REF!-F1377</f>
        <v>#REF!</v>
      </c>
      <c r="S1377" s="71" t="e">
        <f>#REF!/F1377*100</f>
        <v>#REF!</v>
      </c>
      <c r="T1377" s="70" t="e">
        <f>L1377-#REF!</f>
        <v>#REF!</v>
      </c>
      <c r="U1377" s="70" t="e">
        <f>+L1377/#REF!*100</f>
        <v>#REF!</v>
      </c>
      <c r="V1377" s="70">
        <f t="shared" si="631"/>
        <v>0</v>
      </c>
      <c r="W1377" s="70" t="e">
        <f t="shared" si="632"/>
        <v>#DIV/0!</v>
      </c>
      <c r="X1377" s="113"/>
    </row>
    <row r="1378" spans="1:24" ht="13.5" hidden="1" customHeight="1" outlineLevel="1">
      <c r="A1378" s="60"/>
      <c r="B1378" s="81" t="s">
        <v>97</v>
      </c>
      <c r="C1378" s="73">
        <v>22311200</v>
      </c>
      <c r="D1378" s="121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70">
        <f t="shared" si="593"/>
        <v>0</v>
      </c>
      <c r="Q1378" s="70" t="e">
        <f t="shared" si="594"/>
        <v>#DIV/0!</v>
      </c>
      <c r="R1378" s="71" t="e">
        <f>#REF!-F1378</f>
        <v>#REF!</v>
      </c>
      <c r="S1378" s="71" t="e">
        <f>#REF!/F1378*100</f>
        <v>#REF!</v>
      </c>
      <c r="T1378" s="70" t="e">
        <f>L1378-#REF!</f>
        <v>#REF!</v>
      </c>
      <c r="U1378" s="70" t="e">
        <f>+L1378/#REF!*100</f>
        <v>#REF!</v>
      </c>
      <c r="V1378" s="70">
        <f t="shared" si="631"/>
        <v>0</v>
      </c>
      <c r="W1378" s="70" t="e">
        <f t="shared" si="632"/>
        <v>#DIV/0!</v>
      </c>
      <c r="X1378" s="113"/>
    </row>
    <row r="1379" spans="1:24" ht="13.5" hidden="1" customHeight="1" outlineLevel="1">
      <c r="A1379" s="60"/>
      <c r="B1379" s="81" t="s">
        <v>98</v>
      </c>
      <c r="C1379" s="73">
        <v>22311300</v>
      </c>
      <c r="D1379" s="121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70">
        <f t="shared" si="593"/>
        <v>0</v>
      </c>
      <c r="Q1379" s="70" t="e">
        <f t="shared" si="594"/>
        <v>#DIV/0!</v>
      </c>
      <c r="R1379" s="71" t="e">
        <f>#REF!-F1379</f>
        <v>#REF!</v>
      </c>
      <c r="S1379" s="71" t="e">
        <f>#REF!/F1379*100</f>
        <v>#REF!</v>
      </c>
      <c r="T1379" s="70" t="e">
        <f>L1379-#REF!</f>
        <v>#REF!</v>
      </c>
      <c r="U1379" s="70" t="e">
        <f>+L1379/#REF!*100</f>
        <v>#REF!</v>
      </c>
      <c r="V1379" s="70">
        <f t="shared" si="631"/>
        <v>0</v>
      </c>
      <c r="W1379" s="70" t="e">
        <f t="shared" si="632"/>
        <v>#DIV/0!</v>
      </c>
      <c r="X1379" s="113"/>
    </row>
    <row r="1380" spans="1:24" ht="13.5" hidden="1" customHeight="1" outlineLevel="1">
      <c r="A1380" s="60"/>
      <c r="B1380" s="81" t="s">
        <v>99</v>
      </c>
      <c r="C1380" s="73">
        <v>22311400</v>
      </c>
      <c r="D1380" s="74"/>
      <c r="E1380" s="74"/>
      <c r="F1380" s="74"/>
      <c r="G1380" s="74"/>
      <c r="H1380" s="74"/>
      <c r="I1380" s="74"/>
      <c r="J1380" s="74"/>
      <c r="K1380" s="74"/>
      <c r="L1380" s="74"/>
      <c r="M1380" s="74"/>
      <c r="N1380" s="74"/>
      <c r="O1380" s="74"/>
      <c r="P1380" s="70">
        <f t="shared" si="593"/>
        <v>0</v>
      </c>
      <c r="Q1380" s="70" t="e">
        <f t="shared" si="594"/>
        <v>#DIV/0!</v>
      </c>
      <c r="R1380" s="71" t="e">
        <f>#REF!-F1380</f>
        <v>#REF!</v>
      </c>
      <c r="S1380" s="71" t="e">
        <f>#REF!/F1380*100</f>
        <v>#REF!</v>
      </c>
      <c r="T1380" s="70" t="e">
        <f>L1380-#REF!</f>
        <v>#REF!</v>
      </c>
      <c r="U1380" s="70" t="e">
        <f>+L1380/#REF!*100</f>
        <v>#REF!</v>
      </c>
      <c r="V1380" s="70">
        <f t="shared" si="631"/>
        <v>0</v>
      </c>
      <c r="W1380" s="70" t="e">
        <f t="shared" si="632"/>
        <v>#DIV/0!</v>
      </c>
      <c r="X1380" s="113"/>
    </row>
    <row r="1381" spans="1:24" outlineLevel="1">
      <c r="A1381" s="60"/>
      <c r="B1381" s="81" t="s">
        <v>100</v>
      </c>
      <c r="C1381" s="73">
        <v>2235</v>
      </c>
      <c r="D1381" s="74"/>
      <c r="E1381" s="74"/>
      <c r="F1381" s="74"/>
      <c r="G1381" s="74"/>
      <c r="H1381" s="74"/>
      <c r="I1381" s="74"/>
      <c r="J1381" s="74"/>
      <c r="K1381" s="74"/>
      <c r="L1381" s="74"/>
      <c r="M1381" s="74"/>
      <c r="N1381" s="74"/>
      <c r="O1381" s="74"/>
      <c r="P1381" s="70">
        <f t="shared" si="593"/>
        <v>0</v>
      </c>
      <c r="Q1381" s="70" t="e">
        <f t="shared" si="594"/>
        <v>#DIV/0!</v>
      </c>
      <c r="R1381" s="71" t="e">
        <f>#REF!-F1381</f>
        <v>#REF!</v>
      </c>
      <c r="S1381" s="71" t="e">
        <f>#REF!/F1381*100</f>
        <v>#REF!</v>
      </c>
      <c r="T1381" s="70" t="e">
        <f>L1381-#REF!</f>
        <v>#REF!</v>
      </c>
      <c r="U1381" s="70" t="e">
        <f>+L1381/#REF!*100</f>
        <v>#REF!</v>
      </c>
      <c r="V1381" s="70">
        <f t="shared" si="631"/>
        <v>0</v>
      </c>
      <c r="W1381" s="70" t="e">
        <f t="shared" si="632"/>
        <v>#DIV/0!</v>
      </c>
      <c r="X1381" s="113"/>
    </row>
    <row r="1382" spans="1:24" outlineLevel="1">
      <c r="A1382" s="60"/>
      <c r="B1382" s="72" t="s">
        <v>101</v>
      </c>
      <c r="C1382" s="73">
        <v>2511</v>
      </c>
      <c r="D1382" s="99">
        <v>2167.8139999999999</v>
      </c>
      <c r="E1382" s="74"/>
      <c r="F1382" s="74">
        <v>2695.4</v>
      </c>
      <c r="G1382" s="74"/>
      <c r="H1382" s="74">
        <v>4010.7</v>
      </c>
      <c r="I1382" s="74"/>
      <c r="J1382" s="74"/>
      <c r="K1382" s="74"/>
      <c r="L1382" s="74"/>
      <c r="M1382" s="74"/>
      <c r="N1382" s="74"/>
      <c r="O1382" s="74"/>
      <c r="P1382" s="70">
        <f t="shared" si="593"/>
        <v>527.58600000000024</v>
      </c>
      <c r="Q1382" s="70">
        <f t="shared" si="594"/>
        <v>124.33723557463881</v>
      </c>
      <c r="R1382" s="71" t="e">
        <f>#REF!-F1382</f>
        <v>#REF!</v>
      </c>
      <c r="S1382" s="71" t="e">
        <f>#REF!/F1382*100</f>
        <v>#REF!</v>
      </c>
      <c r="T1382" s="70" t="e">
        <f>L1382-#REF!</f>
        <v>#REF!</v>
      </c>
      <c r="U1382" s="70" t="e">
        <f>+L1382/#REF!*100</f>
        <v>#REF!</v>
      </c>
      <c r="V1382" s="70">
        <f t="shared" si="631"/>
        <v>0</v>
      </c>
      <c r="W1382" s="70" t="e">
        <f t="shared" si="632"/>
        <v>#DIV/0!</v>
      </c>
      <c r="X1382" s="113"/>
    </row>
    <row r="1383" spans="1:24" outlineLevel="1">
      <c r="A1383" s="60"/>
      <c r="B1383" s="72" t="s">
        <v>102</v>
      </c>
      <c r="C1383" s="73">
        <v>2512</v>
      </c>
      <c r="D1383" s="74"/>
      <c r="E1383" s="74"/>
      <c r="F1383" s="74"/>
      <c r="G1383" s="74"/>
      <c r="H1383" s="74"/>
      <c r="I1383" s="74"/>
      <c r="J1383" s="74"/>
      <c r="K1383" s="74"/>
      <c r="L1383" s="74"/>
      <c r="M1383" s="74"/>
      <c r="N1383" s="74"/>
      <c r="O1383" s="74"/>
      <c r="P1383" s="70">
        <f t="shared" si="593"/>
        <v>0</v>
      </c>
      <c r="Q1383" s="70" t="e">
        <f t="shared" si="594"/>
        <v>#DIV/0!</v>
      </c>
      <c r="R1383" s="71" t="e">
        <f>#REF!-F1383</f>
        <v>#REF!</v>
      </c>
      <c r="S1383" s="71" t="e">
        <f>#REF!/F1383*100</f>
        <v>#REF!</v>
      </c>
      <c r="T1383" s="70" t="e">
        <f>L1383-#REF!</f>
        <v>#REF!</v>
      </c>
      <c r="U1383" s="70" t="e">
        <f>+L1383/#REF!*100</f>
        <v>#REF!</v>
      </c>
      <c r="V1383" s="70">
        <f t="shared" si="631"/>
        <v>0</v>
      </c>
      <c r="W1383" s="70" t="e">
        <f t="shared" si="632"/>
        <v>#DIV/0!</v>
      </c>
      <c r="X1383" s="113"/>
    </row>
    <row r="1384" spans="1:24" outlineLevel="1">
      <c r="A1384" s="60"/>
      <c r="B1384" s="72" t="s">
        <v>129</v>
      </c>
      <c r="C1384" s="73">
        <v>2521</v>
      </c>
      <c r="D1384" s="74"/>
      <c r="E1384" s="74"/>
      <c r="F1384" s="74"/>
      <c r="G1384" s="74"/>
      <c r="H1384" s="74"/>
      <c r="I1384" s="74"/>
      <c r="J1384" s="74"/>
      <c r="K1384" s="74"/>
      <c r="L1384" s="74"/>
      <c r="M1384" s="74"/>
      <c r="N1384" s="74"/>
      <c r="O1384" s="74"/>
      <c r="P1384" s="70">
        <f t="shared" si="593"/>
        <v>0</v>
      </c>
      <c r="Q1384" s="70" t="e">
        <f t="shared" si="594"/>
        <v>#DIV/0!</v>
      </c>
      <c r="R1384" s="71" t="e">
        <f>#REF!-F1384</f>
        <v>#REF!</v>
      </c>
      <c r="S1384" s="71" t="e">
        <f>#REF!/F1384*100</f>
        <v>#REF!</v>
      </c>
      <c r="T1384" s="70" t="e">
        <f>L1384-#REF!</f>
        <v>#REF!</v>
      </c>
      <c r="U1384" s="70" t="e">
        <f>+L1384/#REF!*100</f>
        <v>#REF!</v>
      </c>
      <c r="V1384" s="70">
        <f t="shared" si="631"/>
        <v>0</v>
      </c>
      <c r="W1384" s="70" t="e">
        <f t="shared" si="632"/>
        <v>#DIV/0!</v>
      </c>
      <c r="X1384" s="113"/>
    </row>
    <row r="1385" spans="1:24" ht="25.5" outlineLevel="1">
      <c r="A1385" s="60"/>
      <c r="B1385" s="85" t="s">
        <v>104</v>
      </c>
      <c r="C1385" s="73">
        <v>2721</v>
      </c>
      <c r="D1385" s="74"/>
      <c r="E1385" s="74"/>
      <c r="F1385" s="74"/>
      <c r="G1385" s="74"/>
      <c r="H1385" s="74"/>
      <c r="I1385" s="74"/>
      <c r="J1385" s="74"/>
      <c r="K1385" s="74"/>
      <c r="L1385" s="74"/>
      <c r="M1385" s="74"/>
      <c r="N1385" s="74"/>
      <c r="O1385" s="74"/>
      <c r="P1385" s="70">
        <f t="shared" si="593"/>
        <v>0</v>
      </c>
      <c r="Q1385" s="70" t="e">
        <f t="shared" si="594"/>
        <v>#DIV/0!</v>
      </c>
      <c r="R1385" s="71" t="e">
        <f>#REF!-F1385</f>
        <v>#REF!</v>
      </c>
      <c r="S1385" s="71" t="e">
        <f>#REF!/F1385*100</f>
        <v>#REF!</v>
      </c>
      <c r="T1385" s="70" t="e">
        <f>L1385-#REF!</f>
        <v>#REF!</v>
      </c>
      <c r="U1385" s="70" t="e">
        <f>+L1385/#REF!*100</f>
        <v>#REF!</v>
      </c>
      <c r="V1385" s="70">
        <f t="shared" si="631"/>
        <v>0</v>
      </c>
      <c r="W1385" s="70" t="e">
        <f t="shared" si="632"/>
        <v>#DIV/0!</v>
      </c>
      <c r="X1385" s="113"/>
    </row>
    <row r="1386" spans="1:24" outlineLevel="1">
      <c r="A1386" s="60"/>
      <c r="B1386" s="86" t="s">
        <v>185</v>
      </c>
      <c r="C1386" s="73">
        <v>28241</v>
      </c>
      <c r="D1386" s="74"/>
      <c r="E1386" s="74"/>
      <c r="F1386" s="74"/>
      <c r="G1386" s="74"/>
      <c r="H1386" s="74"/>
      <c r="I1386" s="74"/>
      <c r="J1386" s="74"/>
      <c r="K1386" s="74"/>
      <c r="L1386" s="74"/>
      <c r="M1386" s="74"/>
      <c r="N1386" s="74"/>
      <c r="O1386" s="74"/>
      <c r="P1386" s="70">
        <f t="shared" si="593"/>
        <v>0</v>
      </c>
      <c r="Q1386" s="70" t="e">
        <f t="shared" si="594"/>
        <v>#DIV/0!</v>
      </c>
      <c r="R1386" s="71" t="e">
        <f>#REF!-F1386</f>
        <v>#REF!</v>
      </c>
      <c r="S1386" s="71" t="e">
        <f>#REF!/F1386*100</f>
        <v>#REF!</v>
      </c>
      <c r="T1386" s="70" t="e">
        <f>L1386-#REF!</f>
        <v>#REF!</v>
      </c>
      <c r="U1386" s="70" t="e">
        <f>+L1386/#REF!*100</f>
        <v>#REF!</v>
      </c>
      <c r="V1386" s="70">
        <f t="shared" si="631"/>
        <v>0</v>
      </c>
      <c r="W1386" s="70" t="e">
        <f t="shared" si="632"/>
        <v>#DIV/0!</v>
      </c>
      <c r="X1386" s="113"/>
    </row>
    <row r="1387" spans="1:24" outlineLevel="1">
      <c r="A1387" s="60"/>
      <c r="B1387" s="88" t="s">
        <v>109</v>
      </c>
      <c r="C1387" s="73"/>
      <c r="D1387" s="67">
        <f>D1388+D1389+D1390</f>
        <v>0</v>
      </c>
      <c r="E1387" s="67">
        <f>E1388+E1389+E1390</f>
        <v>0</v>
      </c>
      <c r="F1387" s="67">
        <f>F1388+F1389+F1390</f>
        <v>0</v>
      </c>
      <c r="G1387" s="67">
        <f>SUM(G1388:G1390)</f>
        <v>0</v>
      </c>
      <c r="H1387" s="67">
        <f>H1388+H1389+H1390</f>
        <v>0</v>
      </c>
      <c r="I1387" s="67">
        <f>SUM(I1388:I1390)</f>
        <v>0</v>
      </c>
      <c r="J1387" s="67">
        <f>J1388+J1389+J1390</f>
        <v>0</v>
      </c>
      <c r="K1387" s="67">
        <f>SUM(K1388:K1390)</f>
        <v>0</v>
      </c>
      <c r="L1387" s="67">
        <f>L1388+L1389+L1390</f>
        <v>0</v>
      </c>
      <c r="M1387" s="67">
        <f>SUM(M1388:M1390)</f>
        <v>0</v>
      </c>
      <c r="N1387" s="67">
        <f>N1388+N1389+N1390</f>
        <v>0</v>
      </c>
      <c r="O1387" s="67">
        <f>SUM(O1388:O1390)</f>
        <v>0</v>
      </c>
      <c r="P1387" s="70">
        <f t="shared" si="593"/>
        <v>0</v>
      </c>
      <c r="Q1387" s="70" t="e">
        <f t="shared" si="594"/>
        <v>#DIV/0!</v>
      </c>
      <c r="R1387" s="71" t="e">
        <f>#REF!-F1387</f>
        <v>#REF!</v>
      </c>
      <c r="S1387" s="71" t="e">
        <f>#REF!/F1387*100</f>
        <v>#REF!</v>
      </c>
      <c r="T1387" s="70" t="e">
        <f>L1387-#REF!</f>
        <v>#REF!</v>
      </c>
      <c r="U1387" s="70" t="e">
        <f>+L1387/#REF!*100</f>
        <v>#REF!</v>
      </c>
      <c r="V1387" s="70">
        <f t="shared" si="631"/>
        <v>0</v>
      </c>
      <c r="W1387" s="70" t="e">
        <f t="shared" si="632"/>
        <v>#DIV/0!</v>
      </c>
      <c r="X1387" s="113"/>
    </row>
    <row r="1388" spans="1:24" ht="12.75" customHeight="1" outlineLevel="1">
      <c r="A1388" s="60"/>
      <c r="B1388" s="72" t="s">
        <v>110</v>
      </c>
      <c r="C1388" s="73">
        <v>3111</v>
      </c>
      <c r="D1388" s="74"/>
      <c r="E1388" s="74"/>
      <c r="F1388" s="74"/>
      <c r="G1388" s="74"/>
      <c r="H1388" s="74"/>
      <c r="I1388" s="74"/>
      <c r="J1388" s="74"/>
      <c r="K1388" s="74"/>
      <c r="L1388" s="74"/>
      <c r="M1388" s="74"/>
      <c r="N1388" s="74"/>
      <c r="O1388" s="74"/>
      <c r="P1388" s="70">
        <f t="shared" si="593"/>
        <v>0</v>
      </c>
      <c r="Q1388" s="70" t="e">
        <f t="shared" si="594"/>
        <v>#DIV/0!</v>
      </c>
      <c r="R1388" s="71" t="e">
        <f>#REF!-F1388</f>
        <v>#REF!</v>
      </c>
      <c r="S1388" s="71" t="e">
        <f>#REF!/F1388*100</f>
        <v>#REF!</v>
      </c>
      <c r="T1388" s="70" t="e">
        <f>L1388-#REF!</f>
        <v>#REF!</v>
      </c>
      <c r="U1388" s="70" t="e">
        <f>+L1388/#REF!*100</f>
        <v>#REF!</v>
      </c>
      <c r="V1388" s="70">
        <f t="shared" si="631"/>
        <v>0</v>
      </c>
      <c r="W1388" s="70" t="e">
        <f t="shared" si="632"/>
        <v>#DIV/0!</v>
      </c>
      <c r="X1388" s="113"/>
    </row>
    <row r="1389" spans="1:24" ht="12.75" customHeight="1" outlineLevel="1">
      <c r="A1389" s="60"/>
      <c r="B1389" s="72" t="s">
        <v>111</v>
      </c>
      <c r="C1389" s="73">
        <v>3112</v>
      </c>
      <c r="D1389" s="74"/>
      <c r="E1389" s="74"/>
      <c r="F1389" s="74"/>
      <c r="G1389" s="74"/>
      <c r="H1389" s="74"/>
      <c r="I1389" s="74"/>
      <c r="J1389" s="74"/>
      <c r="K1389" s="74"/>
      <c r="L1389" s="74"/>
      <c r="M1389" s="74"/>
      <c r="N1389" s="74"/>
      <c r="O1389" s="74"/>
      <c r="P1389" s="70">
        <f t="shared" si="593"/>
        <v>0</v>
      </c>
      <c r="Q1389" s="70" t="e">
        <f t="shared" si="594"/>
        <v>#DIV/0!</v>
      </c>
      <c r="R1389" s="71" t="e">
        <f>#REF!-F1389</f>
        <v>#REF!</v>
      </c>
      <c r="S1389" s="71" t="e">
        <f>#REF!/F1389*100</f>
        <v>#REF!</v>
      </c>
      <c r="T1389" s="70" t="e">
        <f>L1389-#REF!</f>
        <v>#REF!</v>
      </c>
      <c r="U1389" s="70" t="e">
        <f>+L1389/#REF!*100</f>
        <v>#REF!</v>
      </c>
      <c r="V1389" s="70">
        <f t="shared" si="631"/>
        <v>0</v>
      </c>
      <c r="W1389" s="70" t="e">
        <f t="shared" si="632"/>
        <v>#DIV/0!</v>
      </c>
      <c r="X1389" s="113"/>
    </row>
    <row r="1390" spans="1:24" ht="12.75" customHeight="1" outlineLevel="1">
      <c r="A1390" s="60"/>
      <c r="B1390" s="72" t="s">
        <v>112</v>
      </c>
      <c r="C1390" s="73">
        <v>3113</v>
      </c>
      <c r="D1390" s="74"/>
      <c r="E1390" s="74"/>
      <c r="F1390" s="74"/>
      <c r="G1390" s="74"/>
      <c r="H1390" s="74"/>
      <c r="I1390" s="74"/>
      <c r="J1390" s="74"/>
      <c r="K1390" s="74"/>
      <c r="L1390" s="74"/>
      <c r="M1390" s="74"/>
      <c r="N1390" s="74"/>
      <c r="O1390" s="74"/>
      <c r="P1390" s="70">
        <f t="shared" ref="P1390:P1453" si="661">F1390-D1390</f>
        <v>0</v>
      </c>
      <c r="Q1390" s="70" t="e">
        <f t="shared" ref="Q1390:Q1453" si="662">+F1390/D1390*100</f>
        <v>#DIV/0!</v>
      </c>
      <c r="R1390" s="71" t="e">
        <f>#REF!-F1390</f>
        <v>#REF!</v>
      </c>
      <c r="S1390" s="71" t="e">
        <f>#REF!/F1390*100</f>
        <v>#REF!</v>
      </c>
      <c r="T1390" s="70" t="e">
        <f>L1390-#REF!</f>
        <v>#REF!</v>
      </c>
      <c r="U1390" s="70" t="e">
        <f>+L1390/#REF!*100</f>
        <v>#REF!</v>
      </c>
      <c r="V1390" s="70">
        <f t="shared" si="631"/>
        <v>0</v>
      </c>
      <c r="W1390" s="70" t="e">
        <f t="shared" si="632"/>
        <v>#DIV/0!</v>
      </c>
      <c r="X1390" s="113"/>
    </row>
    <row r="1391" spans="1:24" outlineLevel="1">
      <c r="A1391" s="60"/>
      <c r="B1391" s="107"/>
      <c r="C1391" s="97"/>
      <c r="D1391" s="94"/>
      <c r="E1391" s="94"/>
      <c r="F1391" s="94"/>
      <c r="G1391" s="94"/>
      <c r="H1391" s="94"/>
      <c r="I1391" s="94"/>
      <c r="J1391" s="94"/>
      <c r="K1391" s="94"/>
      <c r="L1391" s="94"/>
      <c r="M1391" s="94"/>
      <c r="N1391" s="94"/>
      <c r="O1391" s="94"/>
      <c r="P1391" s="70">
        <f t="shared" si="661"/>
        <v>0</v>
      </c>
      <c r="Q1391" s="70" t="e">
        <f t="shared" si="662"/>
        <v>#DIV/0!</v>
      </c>
      <c r="R1391" s="71" t="e">
        <f>#REF!-F1391</f>
        <v>#REF!</v>
      </c>
      <c r="S1391" s="71" t="e">
        <f>#REF!/F1391*100</f>
        <v>#REF!</v>
      </c>
      <c r="T1391" s="70" t="e">
        <f>L1391-#REF!</f>
        <v>#REF!</v>
      </c>
      <c r="U1391" s="70" t="e">
        <f>+L1391/#REF!*100</f>
        <v>#REF!</v>
      </c>
      <c r="V1391" s="70">
        <f t="shared" si="631"/>
        <v>0</v>
      </c>
      <c r="W1391" s="70" t="e">
        <f t="shared" si="632"/>
        <v>#DIV/0!</v>
      </c>
      <c r="X1391" s="113"/>
    </row>
    <row r="1392" spans="1:24" ht="11.25" customHeight="1" outlineLevel="1">
      <c r="A1392" s="60">
        <v>29</v>
      </c>
      <c r="B1392" s="107" t="s">
        <v>186</v>
      </c>
      <c r="C1392" s="97" t="s">
        <v>187</v>
      </c>
      <c r="D1392" s="94"/>
      <c r="E1392" s="94"/>
      <c r="F1392" s="94"/>
      <c r="G1392" s="94"/>
      <c r="H1392" s="94"/>
      <c r="I1392" s="94"/>
      <c r="J1392" s="94"/>
      <c r="K1392" s="94"/>
      <c r="L1392" s="94"/>
      <c r="M1392" s="94"/>
      <c r="N1392" s="94"/>
      <c r="O1392" s="94"/>
      <c r="P1392" s="70">
        <f t="shared" si="661"/>
        <v>0</v>
      </c>
      <c r="Q1392" s="70" t="e">
        <f t="shared" si="662"/>
        <v>#DIV/0!</v>
      </c>
      <c r="R1392" s="71" t="e">
        <f>#REF!-F1392</f>
        <v>#REF!</v>
      </c>
      <c r="S1392" s="71" t="e">
        <f>#REF!/F1392*100</f>
        <v>#REF!</v>
      </c>
      <c r="T1392" s="70" t="e">
        <f>L1392-#REF!</f>
        <v>#REF!</v>
      </c>
      <c r="U1392" s="70" t="e">
        <f>+L1392/#REF!*100</f>
        <v>#REF!</v>
      </c>
      <c r="V1392" s="70">
        <f t="shared" si="631"/>
        <v>0</v>
      </c>
      <c r="W1392" s="70" t="e">
        <f t="shared" si="632"/>
        <v>#DIV/0!</v>
      </c>
      <c r="X1392" s="113"/>
    </row>
    <row r="1393" spans="1:24" outlineLevel="1">
      <c r="A1393" s="60"/>
      <c r="B1393" s="107" t="s">
        <v>117</v>
      </c>
      <c r="C1393" s="97"/>
      <c r="D1393" s="67">
        <f>SUM(D1394:D1400,D1405:D1412,D1421:D1423)</f>
        <v>62886.6</v>
      </c>
      <c r="E1393" s="67"/>
      <c r="F1393" s="67">
        <f>SUM(F1394:F1400,F1405:F1423)-F1412</f>
        <v>76558.700000000012</v>
      </c>
      <c r="G1393" s="67">
        <f>SUM(G1394:G1400,G1405:G1423)</f>
        <v>0</v>
      </c>
      <c r="H1393" s="67">
        <f>SUM(H1394:H1400,H1405:H1423)-H1412</f>
        <v>79412.899999999994</v>
      </c>
      <c r="I1393" s="67">
        <f>SUM(I1394:I1400,I1405:I1423)</f>
        <v>0</v>
      </c>
      <c r="J1393" s="67">
        <f>SUM(J1394:J1400,J1405:J1423)-J1412</f>
        <v>96438.815999999992</v>
      </c>
      <c r="K1393" s="67">
        <f>SUM(K1394:K1400,K1405:K1423)</f>
        <v>0</v>
      </c>
      <c r="L1393" s="67">
        <f>SUM(L1394:L1400,L1405:L1423)-L1412</f>
        <v>109735.29399999999</v>
      </c>
      <c r="M1393" s="67">
        <f>SUM(M1394:M1400,M1405:M1423)</f>
        <v>0</v>
      </c>
      <c r="N1393" s="67">
        <f>SUM(N1394:N1400,N1405:N1423)-N1412</f>
        <v>109735.29399999999</v>
      </c>
      <c r="O1393" s="67">
        <f>SUM(O1394:O1400,O1405:O1423)</f>
        <v>0</v>
      </c>
      <c r="P1393" s="70">
        <f t="shared" si="661"/>
        <v>13672.100000000013</v>
      </c>
      <c r="Q1393" s="70">
        <f t="shared" si="662"/>
        <v>121.74087961505316</v>
      </c>
      <c r="R1393" s="71" t="e">
        <f>#REF!-F1393</f>
        <v>#REF!</v>
      </c>
      <c r="S1393" s="71" t="e">
        <f>#REF!/F1393*100</f>
        <v>#REF!</v>
      </c>
      <c r="T1393" s="70" t="e">
        <f>L1393-#REF!</f>
        <v>#REF!</v>
      </c>
      <c r="U1393" s="70" t="e">
        <f>+L1393/#REF!*100</f>
        <v>#REF!</v>
      </c>
      <c r="V1393" s="70">
        <f t="shared" si="631"/>
        <v>0</v>
      </c>
      <c r="W1393" s="70">
        <f t="shared" si="632"/>
        <v>100</v>
      </c>
      <c r="X1393" s="113"/>
    </row>
    <row r="1394" spans="1:24" outlineLevel="1">
      <c r="A1394" s="60"/>
      <c r="B1394" s="72" t="s">
        <v>77</v>
      </c>
      <c r="C1394" s="73">
        <v>2111</v>
      </c>
      <c r="D1394" s="74"/>
      <c r="E1394" s="74"/>
      <c r="F1394" s="74"/>
      <c r="G1394" s="74"/>
      <c r="H1394" s="74"/>
      <c r="I1394" s="74"/>
      <c r="J1394" s="74"/>
      <c r="K1394" s="74"/>
      <c r="L1394" s="74"/>
      <c r="M1394" s="74"/>
      <c r="N1394" s="74"/>
      <c r="O1394" s="74"/>
      <c r="P1394" s="70">
        <f t="shared" si="661"/>
        <v>0</v>
      </c>
      <c r="Q1394" s="70" t="e">
        <f t="shared" si="662"/>
        <v>#DIV/0!</v>
      </c>
      <c r="R1394" s="71" t="e">
        <f>#REF!-F1394</f>
        <v>#REF!</v>
      </c>
      <c r="S1394" s="71" t="e">
        <f>#REF!/F1394*100</f>
        <v>#REF!</v>
      </c>
      <c r="T1394" s="70" t="e">
        <f>L1394-#REF!</f>
        <v>#REF!</v>
      </c>
      <c r="U1394" s="70" t="e">
        <f>+L1394/#REF!*100</f>
        <v>#REF!</v>
      </c>
      <c r="V1394" s="70">
        <f t="shared" si="631"/>
        <v>0</v>
      </c>
      <c r="W1394" s="70" t="e">
        <f t="shared" si="632"/>
        <v>#DIV/0!</v>
      </c>
      <c r="X1394" s="113"/>
    </row>
    <row r="1395" spans="1:24" outlineLevel="1">
      <c r="A1395" s="60"/>
      <c r="B1395" s="72" t="s">
        <v>118</v>
      </c>
      <c r="C1395" s="73">
        <v>2121</v>
      </c>
      <c r="D1395" s="74"/>
      <c r="E1395" s="74"/>
      <c r="F1395" s="74"/>
      <c r="G1395" s="74"/>
      <c r="H1395" s="74"/>
      <c r="I1395" s="74"/>
      <c r="J1395" s="74"/>
      <c r="K1395" s="74"/>
      <c r="L1395" s="74"/>
      <c r="M1395" s="74"/>
      <c r="N1395" s="74"/>
      <c r="O1395" s="74"/>
      <c r="P1395" s="70">
        <f t="shared" si="661"/>
        <v>0</v>
      </c>
      <c r="Q1395" s="70" t="e">
        <f t="shared" si="662"/>
        <v>#DIV/0!</v>
      </c>
      <c r="R1395" s="71" t="e">
        <f>#REF!-F1395</f>
        <v>#REF!</v>
      </c>
      <c r="S1395" s="71" t="e">
        <f>#REF!/F1395*100</f>
        <v>#REF!</v>
      </c>
      <c r="T1395" s="70" t="e">
        <f>L1395-#REF!</f>
        <v>#REF!</v>
      </c>
      <c r="U1395" s="70" t="e">
        <f>+L1395/#REF!*100</f>
        <v>#REF!</v>
      </c>
      <c r="V1395" s="70">
        <f t="shared" si="631"/>
        <v>0</v>
      </c>
      <c r="W1395" s="70" t="e">
        <f t="shared" si="632"/>
        <v>#DIV/0!</v>
      </c>
      <c r="X1395" s="113"/>
    </row>
    <row r="1396" spans="1:24" outlineLevel="1">
      <c r="A1396" s="60"/>
      <c r="B1396" s="101" t="s">
        <v>79</v>
      </c>
      <c r="C1396" s="73">
        <v>2211</v>
      </c>
      <c r="D1396" s="74"/>
      <c r="E1396" s="74"/>
      <c r="F1396" s="74"/>
      <c r="G1396" s="74"/>
      <c r="H1396" s="74"/>
      <c r="I1396" s="74"/>
      <c r="J1396" s="74"/>
      <c r="K1396" s="74"/>
      <c r="L1396" s="74"/>
      <c r="M1396" s="74"/>
      <c r="N1396" s="74"/>
      <c r="O1396" s="74"/>
      <c r="P1396" s="70">
        <f t="shared" si="661"/>
        <v>0</v>
      </c>
      <c r="Q1396" s="70" t="e">
        <f t="shared" si="662"/>
        <v>#DIV/0!</v>
      </c>
      <c r="R1396" s="71" t="e">
        <f>#REF!-F1396</f>
        <v>#REF!</v>
      </c>
      <c r="S1396" s="71" t="e">
        <f>#REF!/F1396*100</f>
        <v>#REF!</v>
      </c>
      <c r="T1396" s="70" t="e">
        <f>L1396-#REF!</f>
        <v>#REF!</v>
      </c>
      <c r="U1396" s="70" t="e">
        <f>+L1396/#REF!*100</f>
        <v>#REF!</v>
      </c>
      <c r="V1396" s="70">
        <f t="shared" si="631"/>
        <v>0</v>
      </c>
      <c r="W1396" s="70" t="e">
        <f t="shared" si="632"/>
        <v>#DIV/0!</v>
      </c>
      <c r="X1396" s="113"/>
    </row>
    <row r="1397" spans="1:24" outlineLevel="1">
      <c r="A1397" s="60"/>
      <c r="B1397" s="76" t="s">
        <v>80</v>
      </c>
      <c r="C1397" s="73">
        <v>2212</v>
      </c>
      <c r="D1397" s="74">
        <v>128.1</v>
      </c>
      <c r="E1397" s="74"/>
      <c r="F1397" s="74">
        <v>144.19999999999999</v>
      </c>
      <c r="G1397" s="74"/>
      <c r="H1397" s="74">
        <v>144.19999999999999</v>
      </c>
      <c r="I1397" s="74"/>
      <c r="J1397" s="74">
        <v>144.19999999999999</v>
      </c>
      <c r="K1397" s="74"/>
      <c r="L1397" s="74">
        <v>187.5</v>
      </c>
      <c r="M1397" s="74"/>
      <c r="N1397" s="74">
        <v>187.5</v>
      </c>
      <c r="O1397" s="74"/>
      <c r="P1397" s="70">
        <f t="shared" si="661"/>
        <v>16.099999999999994</v>
      </c>
      <c r="Q1397" s="70">
        <f t="shared" si="662"/>
        <v>112.56830601092895</v>
      </c>
      <c r="R1397" s="71" t="e">
        <f>#REF!-F1397</f>
        <v>#REF!</v>
      </c>
      <c r="S1397" s="71" t="e">
        <f>#REF!/F1397*100</f>
        <v>#REF!</v>
      </c>
      <c r="T1397" s="70" t="e">
        <f>L1397-#REF!</f>
        <v>#REF!</v>
      </c>
      <c r="U1397" s="70" t="e">
        <f>+L1397/#REF!*100</f>
        <v>#REF!</v>
      </c>
      <c r="V1397" s="70">
        <f t="shared" si="631"/>
        <v>0</v>
      </c>
      <c r="W1397" s="70">
        <f t="shared" si="632"/>
        <v>100</v>
      </c>
      <c r="X1397" s="113"/>
    </row>
    <row r="1398" spans="1:24" outlineLevel="1">
      <c r="A1398" s="60"/>
      <c r="B1398" s="72" t="s">
        <v>81</v>
      </c>
      <c r="C1398" s="73">
        <v>2213</v>
      </c>
      <c r="D1398" s="74"/>
      <c r="E1398" s="74"/>
      <c r="F1398" s="74"/>
      <c r="G1398" s="74"/>
      <c r="H1398" s="74"/>
      <c r="I1398" s="74"/>
      <c r="J1398" s="74"/>
      <c r="K1398" s="74"/>
      <c r="L1398" s="74"/>
      <c r="M1398" s="74"/>
      <c r="N1398" s="74"/>
      <c r="O1398" s="74"/>
      <c r="P1398" s="70">
        <f t="shared" si="661"/>
        <v>0</v>
      </c>
      <c r="Q1398" s="70" t="e">
        <f t="shared" si="662"/>
        <v>#DIV/0!</v>
      </c>
      <c r="R1398" s="71" t="e">
        <f>#REF!-F1398</f>
        <v>#REF!</v>
      </c>
      <c r="S1398" s="71" t="e">
        <f>#REF!/F1398*100</f>
        <v>#REF!</v>
      </c>
      <c r="T1398" s="70" t="e">
        <f>L1398-#REF!</f>
        <v>#REF!</v>
      </c>
      <c r="U1398" s="70" t="e">
        <f>+L1398/#REF!*100</f>
        <v>#REF!</v>
      </c>
      <c r="V1398" s="70">
        <f t="shared" si="631"/>
        <v>0</v>
      </c>
      <c r="W1398" s="70" t="e">
        <f t="shared" si="632"/>
        <v>#DIV/0!</v>
      </c>
      <c r="X1398" s="113"/>
    </row>
    <row r="1399" spans="1:24" outlineLevel="1">
      <c r="A1399" s="60"/>
      <c r="B1399" s="72" t="s">
        <v>82</v>
      </c>
      <c r="C1399" s="73">
        <v>2214</v>
      </c>
      <c r="D1399" s="74"/>
      <c r="E1399" s="74"/>
      <c r="F1399" s="74"/>
      <c r="G1399" s="74"/>
      <c r="H1399" s="74"/>
      <c r="I1399" s="74"/>
      <c r="J1399" s="74"/>
      <c r="K1399" s="74"/>
      <c r="L1399" s="74"/>
      <c r="M1399" s="74"/>
      <c r="N1399" s="74"/>
      <c r="O1399" s="74"/>
      <c r="P1399" s="70">
        <f t="shared" si="661"/>
        <v>0</v>
      </c>
      <c r="Q1399" s="70" t="e">
        <f t="shared" si="662"/>
        <v>#DIV/0!</v>
      </c>
      <c r="R1399" s="71" t="e">
        <f>#REF!-F1399</f>
        <v>#REF!</v>
      </c>
      <c r="S1399" s="71" t="e">
        <f>#REF!/F1399*100</f>
        <v>#REF!</v>
      </c>
      <c r="T1399" s="70" t="e">
        <f>L1399-#REF!</f>
        <v>#REF!</v>
      </c>
      <c r="U1399" s="70" t="e">
        <f>+L1399/#REF!*100</f>
        <v>#REF!</v>
      </c>
      <c r="V1399" s="70">
        <f t="shared" si="631"/>
        <v>0</v>
      </c>
      <c r="W1399" s="70" t="e">
        <f t="shared" si="632"/>
        <v>#DIV/0!</v>
      </c>
      <c r="X1399" s="113"/>
    </row>
    <row r="1400" spans="1:24" outlineLevel="1">
      <c r="A1400" s="60"/>
      <c r="B1400" s="83" t="s">
        <v>83</v>
      </c>
      <c r="C1400" s="78">
        <v>2215</v>
      </c>
      <c r="D1400" s="79">
        <f>D1402+D1404</f>
        <v>5914.0540000000001</v>
      </c>
      <c r="E1400" s="79">
        <f t="shared" ref="E1400:G1400" si="663">E1401+E1402+E1403+E1404</f>
        <v>0</v>
      </c>
      <c r="F1400" s="79">
        <f>F1401+F1402+F1403+F1404</f>
        <v>6686.7</v>
      </c>
      <c r="G1400" s="79">
        <f t="shared" si="663"/>
        <v>0</v>
      </c>
      <c r="H1400" s="79">
        <f>H1401+H1402+H1403+H1404</f>
        <v>7521.5</v>
      </c>
      <c r="I1400" s="79">
        <f>I1401+I1402+I1403+I1404</f>
        <v>0</v>
      </c>
      <c r="J1400" s="79">
        <f>J1401+J1402+J1403+J1404</f>
        <v>8024.0399999999991</v>
      </c>
      <c r="K1400" s="79">
        <f t="shared" ref="K1400:M1400" si="664">K1401+K1402+K1403+K1404</f>
        <v>0</v>
      </c>
      <c r="L1400" s="79">
        <f>L1401+L1402+L1403+L1404</f>
        <v>10431.251999999999</v>
      </c>
      <c r="M1400" s="79">
        <f t="shared" si="664"/>
        <v>0</v>
      </c>
      <c r="N1400" s="79">
        <f>N1401+N1402+N1403+N1404</f>
        <v>10431.251999999999</v>
      </c>
      <c r="O1400" s="79">
        <f t="shared" ref="O1400" si="665">O1401+O1402+O1403+O1404</f>
        <v>0</v>
      </c>
      <c r="P1400" s="70">
        <f t="shared" si="661"/>
        <v>772.64599999999973</v>
      </c>
      <c r="Q1400" s="70">
        <f t="shared" si="662"/>
        <v>113.06457465555775</v>
      </c>
      <c r="R1400" s="71" t="e">
        <f>#REF!-F1400</f>
        <v>#REF!</v>
      </c>
      <c r="S1400" s="71" t="e">
        <f>#REF!/F1400*100</f>
        <v>#REF!</v>
      </c>
      <c r="T1400" s="70" t="e">
        <f>L1400-#REF!</f>
        <v>#REF!</v>
      </c>
      <c r="U1400" s="70" t="e">
        <f>+L1400/#REF!*100</f>
        <v>#REF!</v>
      </c>
      <c r="V1400" s="70">
        <f t="shared" si="631"/>
        <v>0</v>
      </c>
      <c r="W1400" s="70">
        <f t="shared" si="632"/>
        <v>100</v>
      </c>
      <c r="X1400" s="113"/>
    </row>
    <row r="1401" spans="1:24" outlineLevel="1">
      <c r="A1401" s="60"/>
      <c r="B1401" s="80" t="s">
        <v>119</v>
      </c>
      <c r="C1401" s="73">
        <v>22151</v>
      </c>
      <c r="D1401" s="99"/>
      <c r="E1401" s="74"/>
      <c r="F1401" s="74"/>
      <c r="G1401" s="74"/>
      <c r="H1401" s="74"/>
      <c r="I1401" s="74"/>
      <c r="J1401" s="74"/>
      <c r="K1401" s="74"/>
      <c r="L1401" s="74"/>
      <c r="M1401" s="74"/>
      <c r="N1401" s="74"/>
      <c r="O1401" s="74"/>
      <c r="P1401" s="70">
        <f t="shared" si="661"/>
        <v>0</v>
      </c>
      <c r="Q1401" s="70" t="e">
        <f t="shared" si="662"/>
        <v>#DIV/0!</v>
      </c>
      <c r="R1401" s="71" t="e">
        <f>#REF!-F1401</f>
        <v>#REF!</v>
      </c>
      <c r="S1401" s="71" t="e">
        <f>#REF!/F1401*100</f>
        <v>#REF!</v>
      </c>
      <c r="T1401" s="70" t="e">
        <f>L1401-#REF!</f>
        <v>#REF!</v>
      </c>
      <c r="U1401" s="70" t="e">
        <f>+L1401/#REF!*100</f>
        <v>#REF!</v>
      </c>
      <c r="V1401" s="70">
        <f t="shared" si="631"/>
        <v>0</v>
      </c>
      <c r="W1401" s="70" t="e">
        <f t="shared" si="632"/>
        <v>#DIV/0!</v>
      </c>
      <c r="X1401" s="113"/>
    </row>
    <row r="1402" spans="1:24" outlineLevel="1">
      <c r="A1402" s="60"/>
      <c r="B1402" s="80" t="s">
        <v>120</v>
      </c>
      <c r="C1402" s="73">
        <v>22152</v>
      </c>
      <c r="D1402" s="99"/>
      <c r="E1402" s="74"/>
      <c r="F1402" s="74"/>
      <c r="G1402" s="74"/>
      <c r="H1402" s="74"/>
      <c r="I1402" s="74"/>
      <c r="J1402" s="74"/>
      <c r="K1402" s="74"/>
      <c r="L1402" s="74"/>
      <c r="M1402" s="74"/>
      <c r="N1402" s="74"/>
      <c r="O1402" s="74"/>
      <c r="P1402" s="70">
        <f t="shared" si="661"/>
        <v>0</v>
      </c>
      <c r="Q1402" s="70" t="e">
        <f t="shared" si="662"/>
        <v>#DIV/0!</v>
      </c>
      <c r="R1402" s="71" t="e">
        <f>#REF!-F1402</f>
        <v>#REF!</v>
      </c>
      <c r="S1402" s="71" t="e">
        <f>#REF!/F1402*100</f>
        <v>#REF!</v>
      </c>
      <c r="T1402" s="70" t="e">
        <f>L1402-#REF!</f>
        <v>#REF!</v>
      </c>
      <c r="U1402" s="70" t="e">
        <f>+L1402/#REF!*100</f>
        <v>#REF!</v>
      </c>
      <c r="V1402" s="70">
        <f t="shared" si="631"/>
        <v>0</v>
      </c>
      <c r="W1402" s="70" t="e">
        <f t="shared" si="632"/>
        <v>#DIV/0!</v>
      </c>
      <c r="X1402" s="113"/>
    </row>
    <row r="1403" spans="1:24" outlineLevel="1">
      <c r="A1403" s="60"/>
      <c r="B1403" s="80" t="s">
        <v>86</v>
      </c>
      <c r="C1403" s="73">
        <v>22153</v>
      </c>
      <c r="D1403" s="99"/>
      <c r="E1403" s="74"/>
      <c r="F1403" s="100"/>
      <c r="G1403" s="74"/>
      <c r="H1403" s="100"/>
      <c r="I1403" s="74"/>
      <c r="J1403" s="100"/>
      <c r="K1403" s="74"/>
      <c r="L1403" s="100"/>
      <c r="M1403" s="74"/>
      <c r="N1403" s="100"/>
      <c r="O1403" s="74"/>
      <c r="P1403" s="70">
        <f t="shared" si="661"/>
        <v>0</v>
      </c>
      <c r="Q1403" s="70" t="e">
        <f t="shared" si="662"/>
        <v>#DIV/0!</v>
      </c>
      <c r="R1403" s="71" t="e">
        <f>#REF!-F1403</f>
        <v>#REF!</v>
      </c>
      <c r="S1403" s="71" t="e">
        <f>#REF!/F1403*100</f>
        <v>#REF!</v>
      </c>
      <c r="T1403" s="70" t="e">
        <f>L1403-#REF!</f>
        <v>#REF!</v>
      </c>
      <c r="U1403" s="70" t="e">
        <f>+L1403/#REF!*100</f>
        <v>#REF!</v>
      </c>
      <c r="V1403" s="70">
        <f t="shared" si="631"/>
        <v>0</v>
      </c>
      <c r="W1403" s="70" t="e">
        <f t="shared" si="632"/>
        <v>#DIV/0!</v>
      </c>
      <c r="X1403" s="113"/>
    </row>
    <row r="1404" spans="1:24" outlineLevel="1">
      <c r="A1404" s="60"/>
      <c r="B1404" s="80" t="s">
        <v>121</v>
      </c>
      <c r="C1404" s="73">
        <v>22154</v>
      </c>
      <c r="D1404" s="99">
        <v>5914.0540000000001</v>
      </c>
      <c r="E1404" s="74"/>
      <c r="F1404" s="100">
        <v>6686.7</v>
      </c>
      <c r="G1404" s="74"/>
      <c r="H1404" s="100">
        <v>7521.5</v>
      </c>
      <c r="I1404" s="74"/>
      <c r="J1404" s="100">
        <v>8024.0399999999991</v>
      </c>
      <c r="K1404" s="74"/>
      <c r="L1404" s="100">
        <v>10431.251999999999</v>
      </c>
      <c r="M1404" s="74"/>
      <c r="N1404" s="100">
        <v>10431.251999999999</v>
      </c>
      <c r="O1404" s="74"/>
      <c r="P1404" s="70">
        <f t="shared" si="661"/>
        <v>772.64599999999973</v>
      </c>
      <c r="Q1404" s="70">
        <f t="shared" si="662"/>
        <v>113.06457465555775</v>
      </c>
      <c r="R1404" s="71" t="e">
        <f>#REF!-F1404</f>
        <v>#REF!</v>
      </c>
      <c r="S1404" s="71" t="e">
        <f>#REF!/F1404*100</f>
        <v>#REF!</v>
      </c>
      <c r="T1404" s="70" t="e">
        <f>L1404-#REF!</f>
        <v>#REF!</v>
      </c>
      <c r="U1404" s="70" t="e">
        <f>+L1404/#REF!*100</f>
        <v>#REF!</v>
      </c>
      <c r="V1404" s="70">
        <f t="shared" si="631"/>
        <v>0</v>
      </c>
      <c r="W1404" s="70">
        <f t="shared" si="632"/>
        <v>100</v>
      </c>
      <c r="X1404" s="113"/>
    </row>
    <row r="1405" spans="1:24" outlineLevel="1">
      <c r="A1405" s="60"/>
      <c r="B1405" s="76" t="s">
        <v>88</v>
      </c>
      <c r="C1405" s="73">
        <v>2217</v>
      </c>
      <c r="D1405" s="100"/>
      <c r="E1405" s="74"/>
      <c r="F1405" s="100">
        <v>140</v>
      </c>
      <c r="G1405" s="74"/>
      <c r="H1405" s="100">
        <v>140</v>
      </c>
      <c r="I1405" s="74"/>
      <c r="J1405" s="100">
        <v>168</v>
      </c>
      <c r="K1405" s="74"/>
      <c r="L1405" s="100">
        <v>218.4</v>
      </c>
      <c r="M1405" s="74"/>
      <c r="N1405" s="100">
        <v>218.4</v>
      </c>
      <c r="O1405" s="74"/>
      <c r="P1405" s="70">
        <f t="shared" si="661"/>
        <v>140</v>
      </c>
      <c r="Q1405" s="70" t="e">
        <f t="shared" si="662"/>
        <v>#DIV/0!</v>
      </c>
      <c r="R1405" s="71" t="e">
        <f>#REF!-F1405</f>
        <v>#REF!</v>
      </c>
      <c r="S1405" s="71" t="e">
        <f>#REF!/F1405*100</f>
        <v>#REF!</v>
      </c>
      <c r="T1405" s="70" t="e">
        <f>L1405-#REF!</f>
        <v>#REF!</v>
      </c>
      <c r="U1405" s="70" t="e">
        <f>+L1405/#REF!*100</f>
        <v>#REF!</v>
      </c>
      <c r="V1405" s="70">
        <f t="shared" si="631"/>
        <v>0</v>
      </c>
      <c r="W1405" s="70">
        <f t="shared" si="632"/>
        <v>100</v>
      </c>
      <c r="X1405" s="113"/>
    </row>
    <row r="1406" spans="1:24" outlineLevel="1">
      <c r="A1406" s="60"/>
      <c r="B1406" s="72" t="s">
        <v>89</v>
      </c>
      <c r="C1406" s="73">
        <v>2218</v>
      </c>
      <c r="D1406" s="100"/>
      <c r="E1406" s="74"/>
      <c r="F1406" s="100"/>
      <c r="G1406" s="74"/>
      <c r="H1406" s="100"/>
      <c r="I1406" s="74"/>
      <c r="J1406" s="100"/>
      <c r="K1406" s="74"/>
      <c r="L1406" s="100"/>
      <c r="M1406" s="74"/>
      <c r="N1406" s="100"/>
      <c r="O1406" s="74"/>
      <c r="P1406" s="70">
        <f t="shared" si="661"/>
        <v>0</v>
      </c>
      <c r="Q1406" s="70" t="e">
        <f t="shared" si="662"/>
        <v>#DIV/0!</v>
      </c>
      <c r="R1406" s="71" t="e">
        <f>#REF!-F1406</f>
        <v>#REF!</v>
      </c>
      <c r="S1406" s="71" t="e">
        <f>#REF!/F1406*100</f>
        <v>#REF!</v>
      </c>
      <c r="T1406" s="70" t="e">
        <f>L1406-#REF!</f>
        <v>#REF!</v>
      </c>
      <c r="U1406" s="70" t="e">
        <f>+L1406/#REF!*100</f>
        <v>#REF!</v>
      </c>
      <c r="V1406" s="70">
        <f t="shared" ref="V1406:V1469" si="666">N1406-L1406</f>
        <v>0</v>
      </c>
      <c r="W1406" s="70" t="e">
        <f t="shared" ref="W1406:W1469" si="667">+N1406/L1406*100</f>
        <v>#DIV/0!</v>
      </c>
      <c r="X1406" s="113"/>
    </row>
    <row r="1407" spans="1:24" outlineLevel="1">
      <c r="A1407" s="60"/>
      <c r="B1407" s="72" t="s">
        <v>122</v>
      </c>
      <c r="C1407" s="73">
        <v>2221</v>
      </c>
      <c r="D1407" s="100">
        <v>6354.9859999999999</v>
      </c>
      <c r="E1407" s="74"/>
      <c r="F1407" s="100">
        <v>5634.3</v>
      </c>
      <c r="G1407" s="74"/>
      <c r="H1407" s="100">
        <v>5719.6</v>
      </c>
      <c r="I1407" s="74"/>
      <c r="J1407" s="100">
        <v>6761.16</v>
      </c>
      <c r="K1407" s="74"/>
      <c r="L1407" s="100">
        <v>8789.5079999999998</v>
      </c>
      <c r="M1407" s="74"/>
      <c r="N1407" s="100">
        <v>8789.5079999999998</v>
      </c>
      <c r="O1407" s="74"/>
      <c r="P1407" s="70">
        <f t="shared" si="661"/>
        <v>-720.68599999999969</v>
      </c>
      <c r="Q1407" s="70">
        <f t="shared" si="662"/>
        <v>88.659518683440069</v>
      </c>
      <c r="R1407" s="71" t="e">
        <f>#REF!-F1407</f>
        <v>#REF!</v>
      </c>
      <c r="S1407" s="71" t="e">
        <f>#REF!/F1407*100</f>
        <v>#REF!</v>
      </c>
      <c r="T1407" s="70" t="e">
        <f>L1407-#REF!</f>
        <v>#REF!</v>
      </c>
      <c r="U1407" s="70" t="e">
        <f>+L1407/#REF!*100</f>
        <v>#REF!</v>
      </c>
      <c r="V1407" s="70">
        <f t="shared" si="666"/>
        <v>0</v>
      </c>
      <c r="W1407" s="70">
        <f t="shared" si="667"/>
        <v>100</v>
      </c>
      <c r="X1407" s="113"/>
    </row>
    <row r="1408" spans="1:24" ht="25.5" outlineLevel="1">
      <c r="A1408" s="60"/>
      <c r="B1408" s="81" t="s">
        <v>91</v>
      </c>
      <c r="C1408" s="73">
        <v>2222</v>
      </c>
      <c r="D1408" s="74">
        <v>4307.0709999999999</v>
      </c>
      <c r="E1408" s="100"/>
      <c r="F1408" s="100">
        <v>3900</v>
      </c>
      <c r="G1408" s="74"/>
      <c r="H1408" s="100">
        <v>4738.8999999999996</v>
      </c>
      <c r="I1408" s="74"/>
      <c r="J1408" s="100">
        <v>4680</v>
      </c>
      <c r="K1408" s="74"/>
      <c r="L1408" s="100">
        <v>6084</v>
      </c>
      <c r="M1408" s="74"/>
      <c r="N1408" s="100">
        <v>6084</v>
      </c>
      <c r="O1408" s="74"/>
      <c r="P1408" s="70">
        <f t="shared" si="661"/>
        <v>-407.07099999999991</v>
      </c>
      <c r="Q1408" s="70">
        <f t="shared" si="662"/>
        <v>90.548774329468912</v>
      </c>
      <c r="R1408" s="71" t="e">
        <f>#REF!-F1408</f>
        <v>#REF!</v>
      </c>
      <c r="S1408" s="71" t="e">
        <f>#REF!/F1408*100</f>
        <v>#REF!</v>
      </c>
      <c r="T1408" s="70" t="e">
        <f>L1408-#REF!</f>
        <v>#REF!</v>
      </c>
      <c r="U1408" s="70" t="e">
        <f>+L1408/#REF!*100</f>
        <v>#REF!</v>
      </c>
      <c r="V1408" s="70">
        <f t="shared" si="666"/>
        <v>0</v>
      </c>
      <c r="W1408" s="70">
        <f t="shared" si="667"/>
        <v>100</v>
      </c>
      <c r="X1408" s="113"/>
    </row>
    <row r="1409" spans="1:24" outlineLevel="1">
      <c r="A1409" s="60"/>
      <c r="B1409" s="81" t="s">
        <v>92</v>
      </c>
      <c r="C1409" s="73">
        <v>2223</v>
      </c>
      <c r="D1409" s="100"/>
      <c r="E1409" s="74"/>
      <c r="F1409" s="100"/>
      <c r="G1409" s="74"/>
      <c r="H1409" s="100"/>
      <c r="I1409" s="74"/>
      <c r="J1409" s="100"/>
      <c r="K1409" s="74"/>
      <c r="L1409" s="100"/>
      <c r="M1409" s="74"/>
      <c r="N1409" s="100"/>
      <c r="O1409" s="74"/>
      <c r="P1409" s="70">
        <f t="shared" si="661"/>
        <v>0</v>
      </c>
      <c r="Q1409" s="70" t="e">
        <f t="shared" si="662"/>
        <v>#DIV/0!</v>
      </c>
      <c r="R1409" s="71" t="e">
        <f>#REF!-F1409</f>
        <v>#REF!</v>
      </c>
      <c r="S1409" s="71" t="e">
        <f>#REF!/F1409*100</f>
        <v>#REF!</v>
      </c>
      <c r="T1409" s="70" t="e">
        <f>L1409-#REF!</f>
        <v>#REF!</v>
      </c>
      <c r="U1409" s="70" t="e">
        <f>+L1409/#REF!*100</f>
        <v>#REF!</v>
      </c>
      <c r="V1409" s="70">
        <f t="shared" si="666"/>
        <v>0</v>
      </c>
      <c r="W1409" s="70" t="e">
        <f t="shared" si="667"/>
        <v>#DIV/0!</v>
      </c>
      <c r="X1409" s="113"/>
    </row>
    <row r="1410" spans="1:24" outlineLevel="1">
      <c r="A1410" s="60"/>
      <c r="B1410" s="81" t="s">
        <v>128</v>
      </c>
      <c r="C1410" s="73">
        <v>2224</v>
      </c>
      <c r="D1410" s="74">
        <v>6224.96</v>
      </c>
      <c r="E1410" s="74"/>
      <c r="F1410" s="100">
        <v>9302</v>
      </c>
      <c r="G1410" s="74"/>
      <c r="H1410" s="100">
        <v>8796.4</v>
      </c>
      <c r="I1410" s="74"/>
      <c r="J1410" s="100">
        <v>11162.4</v>
      </c>
      <c r="K1410" s="74"/>
      <c r="L1410" s="100">
        <v>14511.12</v>
      </c>
      <c r="M1410" s="74"/>
      <c r="N1410" s="100">
        <v>14511.12</v>
      </c>
      <c r="O1410" s="74"/>
      <c r="P1410" s="70">
        <f t="shared" si="661"/>
        <v>3077.04</v>
      </c>
      <c r="Q1410" s="70">
        <f t="shared" si="662"/>
        <v>149.43067907263662</v>
      </c>
      <c r="R1410" s="71" t="e">
        <f>#REF!-F1410</f>
        <v>#REF!</v>
      </c>
      <c r="S1410" s="71" t="e">
        <f>#REF!/F1410*100</f>
        <v>#REF!</v>
      </c>
      <c r="T1410" s="70" t="e">
        <f>L1410-#REF!</f>
        <v>#REF!</v>
      </c>
      <c r="U1410" s="70" t="e">
        <f>+L1410/#REF!*100</f>
        <v>#REF!</v>
      </c>
      <c r="V1410" s="70">
        <f t="shared" si="666"/>
        <v>0</v>
      </c>
      <c r="W1410" s="70">
        <f t="shared" si="667"/>
        <v>100</v>
      </c>
      <c r="X1410" s="113"/>
    </row>
    <row r="1411" spans="1:24" outlineLevel="1">
      <c r="A1411" s="60"/>
      <c r="B1411" s="81" t="s">
        <v>123</v>
      </c>
      <c r="C1411" s="73">
        <v>2225</v>
      </c>
      <c r="D1411" s="74">
        <v>580.07799999999997</v>
      </c>
      <c r="E1411" s="74"/>
      <c r="F1411" s="74">
        <v>722.3</v>
      </c>
      <c r="G1411" s="74"/>
      <c r="H1411" s="74">
        <v>722.3</v>
      </c>
      <c r="I1411" s="74"/>
      <c r="J1411" s="74">
        <v>866.75999999999988</v>
      </c>
      <c r="K1411" s="74"/>
      <c r="L1411" s="74">
        <v>1126.7879999999998</v>
      </c>
      <c r="M1411" s="74"/>
      <c r="N1411" s="74">
        <v>1126.7879999999998</v>
      </c>
      <c r="O1411" s="74"/>
      <c r="P1411" s="70">
        <f t="shared" si="661"/>
        <v>142.22199999999998</v>
      </c>
      <c r="Q1411" s="70">
        <f t="shared" si="662"/>
        <v>124.51773726981543</v>
      </c>
      <c r="R1411" s="71" t="e">
        <f>#REF!-F1411</f>
        <v>#REF!</v>
      </c>
      <c r="S1411" s="71" t="e">
        <f>#REF!/F1411*100</f>
        <v>#REF!</v>
      </c>
      <c r="T1411" s="70" t="e">
        <f>L1411-#REF!</f>
        <v>#REF!</v>
      </c>
      <c r="U1411" s="70" t="e">
        <f>+L1411/#REF!*100</f>
        <v>#REF!</v>
      </c>
      <c r="V1411" s="70">
        <f t="shared" si="666"/>
        <v>0</v>
      </c>
      <c r="W1411" s="70">
        <f t="shared" si="667"/>
        <v>100</v>
      </c>
      <c r="X1411" s="113"/>
    </row>
    <row r="1412" spans="1:24" s="112" customFormat="1" outlineLevel="1">
      <c r="A1412" s="60"/>
      <c r="B1412" s="110" t="s">
        <v>124</v>
      </c>
      <c r="C1412" s="78">
        <v>2231</v>
      </c>
      <c r="D1412" s="67">
        <f>D1413+D1414+D1415+D1416</f>
        <v>21922.5</v>
      </c>
      <c r="E1412" s="67"/>
      <c r="F1412" s="67">
        <f>F1413+F1414+F1415+F1416</f>
        <v>35100.1</v>
      </c>
      <c r="G1412" s="67"/>
      <c r="H1412" s="67">
        <f>H1413+H1414+H1415+H1416</f>
        <v>36534.699999999997</v>
      </c>
      <c r="I1412" s="67"/>
      <c r="J1412" s="67">
        <f>J1413+J1414+J1415+J1416</f>
        <v>46717.356</v>
      </c>
      <c r="K1412" s="67"/>
      <c r="L1412" s="67">
        <f>L1413+L1414+L1415+L1416</f>
        <v>46717.356</v>
      </c>
      <c r="M1412" s="67"/>
      <c r="N1412" s="67">
        <f>N1413+N1414+N1415+N1416</f>
        <v>46717.356</v>
      </c>
      <c r="O1412" s="67"/>
      <c r="P1412" s="111">
        <f t="shared" si="661"/>
        <v>13177.599999999999</v>
      </c>
      <c r="Q1412" s="111">
        <f t="shared" si="662"/>
        <v>160.10993271752764</v>
      </c>
      <c r="R1412" s="98" t="e">
        <f>#REF!-F1412</f>
        <v>#REF!</v>
      </c>
      <c r="S1412" s="98" t="e">
        <f>#REF!/F1412*100</f>
        <v>#REF!</v>
      </c>
      <c r="T1412" s="111" t="e">
        <f>L1412-#REF!</f>
        <v>#REF!</v>
      </c>
      <c r="U1412" s="111" t="e">
        <f>+L1412/#REF!*100</f>
        <v>#REF!</v>
      </c>
      <c r="V1412" s="111">
        <f t="shared" si="666"/>
        <v>0</v>
      </c>
      <c r="W1412" s="111">
        <f t="shared" si="667"/>
        <v>100</v>
      </c>
      <c r="X1412" s="117"/>
    </row>
    <row r="1413" spans="1:24" outlineLevel="1">
      <c r="A1413" s="60"/>
      <c r="B1413" s="81" t="s">
        <v>96</v>
      </c>
      <c r="C1413" s="73">
        <v>22311100</v>
      </c>
      <c r="D1413" s="74">
        <v>6268.1</v>
      </c>
      <c r="E1413" s="74"/>
      <c r="F1413" s="74">
        <v>8426.4</v>
      </c>
      <c r="G1413" s="74"/>
      <c r="H1413" s="74">
        <v>8426.4</v>
      </c>
      <c r="I1413" s="74"/>
      <c r="J1413" s="74">
        <v>10111.679999999998</v>
      </c>
      <c r="K1413" s="74"/>
      <c r="L1413" s="74">
        <v>10111.679999999998</v>
      </c>
      <c r="M1413" s="74"/>
      <c r="N1413" s="74">
        <v>10111.679999999998</v>
      </c>
      <c r="O1413" s="74"/>
      <c r="P1413" s="70">
        <f t="shared" si="661"/>
        <v>2158.2999999999993</v>
      </c>
      <c r="Q1413" s="70">
        <f t="shared" si="662"/>
        <v>134.43308179512132</v>
      </c>
      <c r="R1413" s="71" t="e">
        <f>#REF!-F1413</f>
        <v>#REF!</v>
      </c>
      <c r="S1413" s="71" t="e">
        <f>#REF!/F1413*100</f>
        <v>#REF!</v>
      </c>
      <c r="T1413" s="70" t="e">
        <f>L1413-#REF!</f>
        <v>#REF!</v>
      </c>
      <c r="U1413" s="70" t="e">
        <f>+L1413/#REF!*100</f>
        <v>#REF!</v>
      </c>
      <c r="V1413" s="70">
        <f t="shared" si="666"/>
        <v>0</v>
      </c>
      <c r="W1413" s="70">
        <f t="shared" si="667"/>
        <v>100</v>
      </c>
      <c r="X1413" s="113"/>
    </row>
    <row r="1414" spans="1:24" outlineLevel="1">
      <c r="A1414" s="60"/>
      <c r="B1414" s="81" t="s">
        <v>97</v>
      </c>
      <c r="C1414" s="73">
        <v>22311200</v>
      </c>
      <c r="D1414" s="100">
        <v>10235.799999999999</v>
      </c>
      <c r="E1414" s="74"/>
      <c r="F1414" s="100">
        <v>12770.1</v>
      </c>
      <c r="G1414" s="74"/>
      <c r="H1414" s="100">
        <f>12770.1+1434.6</f>
        <v>14204.7</v>
      </c>
      <c r="I1414" s="74"/>
      <c r="J1414" s="100">
        <v>19921.356</v>
      </c>
      <c r="K1414" s="74"/>
      <c r="L1414" s="100">
        <v>19921.356</v>
      </c>
      <c r="M1414" s="74"/>
      <c r="N1414" s="100">
        <v>19921.356</v>
      </c>
      <c r="O1414" s="74"/>
      <c r="P1414" s="70">
        <f t="shared" si="661"/>
        <v>2534.3000000000011</v>
      </c>
      <c r="Q1414" s="70">
        <f t="shared" si="662"/>
        <v>124.75917856933509</v>
      </c>
      <c r="R1414" s="71" t="e">
        <f>#REF!-F1414</f>
        <v>#REF!</v>
      </c>
      <c r="S1414" s="71" t="e">
        <f>#REF!/F1414*100</f>
        <v>#REF!</v>
      </c>
      <c r="T1414" s="70" t="e">
        <f>L1414-#REF!</f>
        <v>#REF!</v>
      </c>
      <c r="U1414" s="70" t="e">
        <f>+L1414/#REF!*100</f>
        <v>#REF!</v>
      </c>
      <c r="V1414" s="70">
        <f t="shared" si="666"/>
        <v>0</v>
      </c>
      <c r="W1414" s="70">
        <f t="shared" si="667"/>
        <v>100</v>
      </c>
      <c r="X1414" s="113"/>
    </row>
    <row r="1415" spans="1:24" ht="25.5" outlineLevel="1">
      <c r="A1415" s="60"/>
      <c r="B1415" s="81" t="s">
        <v>98</v>
      </c>
      <c r="C1415" s="73">
        <v>22311300</v>
      </c>
      <c r="D1415" s="74">
        <v>5118.6000000000004</v>
      </c>
      <c r="E1415" s="74"/>
      <c r="F1415" s="100">
        <v>13303.6</v>
      </c>
      <c r="G1415" s="74"/>
      <c r="H1415" s="100">
        <v>13303.6</v>
      </c>
      <c r="I1415" s="74"/>
      <c r="J1415" s="100">
        <v>15964.32</v>
      </c>
      <c r="K1415" s="74"/>
      <c r="L1415" s="100">
        <v>15964.32</v>
      </c>
      <c r="M1415" s="74"/>
      <c r="N1415" s="100">
        <v>15964.32</v>
      </c>
      <c r="O1415" s="74"/>
      <c r="P1415" s="70">
        <f t="shared" si="661"/>
        <v>8185</v>
      </c>
      <c r="Q1415" s="70">
        <f t="shared" si="662"/>
        <v>259.90700582190442</v>
      </c>
      <c r="R1415" s="71" t="e">
        <f>#REF!-F1415</f>
        <v>#REF!</v>
      </c>
      <c r="S1415" s="71" t="e">
        <f>#REF!/F1415*100</f>
        <v>#REF!</v>
      </c>
      <c r="T1415" s="70" t="e">
        <f>L1415-#REF!</f>
        <v>#REF!</v>
      </c>
      <c r="U1415" s="70" t="e">
        <f>+L1415/#REF!*100</f>
        <v>#REF!</v>
      </c>
      <c r="V1415" s="70">
        <f t="shared" si="666"/>
        <v>0</v>
      </c>
      <c r="W1415" s="70">
        <f t="shared" si="667"/>
        <v>100</v>
      </c>
      <c r="X1415" s="113"/>
    </row>
    <row r="1416" spans="1:24" outlineLevel="1">
      <c r="A1416" s="60"/>
      <c r="B1416" s="81" t="s">
        <v>99</v>
      </c>
      <c r="C1416" s="73">
        <v>22311400</v>
      </c>
      <c r="D1416" s="74">
        <v>300</v>
      </c>
      <c r="E1416" s="74"/>
      <c r="F1416" s="74">
        <v>600</v>
      </c>
      <c r="G1416" s="74"/>
      <c r="H1416" s="74">
        <v>600</v>
      </c>
      <c r="I1416" s="74"/>
      <c r="J1416" s="74">
        <v>720</v>
      </c>
      <c r="K1416" s="74"/>
      <c r="L1416" s="74">
        <v>720</v>
      </c>
      <c r="M1416" s="74"/>
      <c r="N1416" s="74">
        <v>720</v>
      </c>
      <c r="O1416" s="74"/>
      <c r="P1416" s="70">
        <f t="shared" si="661"/>
        <v>300</v>
      </c>
      <c r="Q1416" s="70">
        <f t="shared" si="662"/>
        <v>200</v>
      </c>
      <c r="R1416" s="71" t="e">
        <f>#REF!-F1416</f>
        <v>#REF!</v>
      </c>
      <c r="S1416" s="71" t="e">
        <f>#REF!/F1416*100</f>
        <v>#REF!</v>
      </c>
      <c r="T1416" s="70" t="e">
        <f>L1416-#REF!</f>
        <v>#REF!</v>
      </c>
      <c r="U1416" s="70" t="e">
        <f>+L1416/#REF!*100</f>
        <v>#REF!</v>
      </c>
      <c r="V1416" s="70">
        <f t="shared" si="666"/>
        <v>0</v>
      </c>
      <c r="W1416" s="70">
        <f t="shared" si="667"/>
        <v>100</v>
      </c>
      <c r="X1416" s="113"/>
    </row>
    <row r="1417" spans="1:24" ht="13.5" customHeight="1" outlineLevel="1">
      <c r="A1417" s="60"/>
      <c r="B1417" s="81" t="s">
        <v>100</v>
      </c>
      <c r="C1417" s="73">
        <v>2235</v>
      </c>
      <c r="D1417" s="74"/>
      <c r="E1417" s="74"/>
      <c r="F1417" s="74"/>
      <c r="G1417" s="74"/>
      <c r="H1417" s="74"/>
      <c r="I1417" s="74"/>
      <c r="J1417" s="74"/>
      <c r="K1417" s="74"/>
      <c r="L1417" s="74"/>
      <c r="M1417" s="74"/>
      <c r="N1417" s="74"/>
      <c r="O1417" s="74"/>
      <c r="P1417" s="70">
        <f t="shared" si="661"/>
        <v>0</v>
      </c>
      <c r="Q1417" s="70" t="e">
        <f t="shared" si="662"/>
        <v>#DIV/0!</v>
      </c>
      <c r="R1417" s="71" t="e">
        <f>#REF!-F1417</f>
        <v>#REF!</v>
      </c>
      <c r="S1417" s="71" t="e">
        <f>#REF!/F1417*100</f>
        <v>#REF!</v>
      </c>
      <c r="T1417" s="70" t="e">
        <f>L1417-#REF!</f>
        <v>#REF!</v>
      </c>
      <c r="U1417" s="70" t="e">
        <f>+L1417/#REF!*100</f>
        <v>#REF!</v>
      </c>
      <c r="V1417" s="70">
        <f t="shared" si="666"/>
        <v>0</v>
      </c>
      <c r="W1417" s="70" t="e">
        <f t="shared" si="667"/>
        <v>#DIV/0!</v>
      </c>
      <c r="X1417" s="113"/>
    </row>
    <row r="1418" spans="1:24" ht="13.5" customHeight="1" outlineLevel="1">
      <c r="A1418" s="60"/>
      <c r="B1418" s="72" t="s">
        <v>101</v>
      </c>
      <c r="C1418" s="73">
        <v>2511</v>
      </c>
      <c r="D1418" s="74"/>
      <c r="E1418" s="74"/>
      <c r="F1418" s="74"/>
      <c r="G1418" s="74"/>
      <c r="H1418" s="74"/>
      <c r="I1418" s="74"/>
      <c r="J1418" s="74"/>
      <c r="K1418" s="74"/>
      <c r="L1418" s="74"/>
      <c r="M1418" s="74"/>
      <c r="N1418" s="74"/>
      <c r="O1418" s="74"/>
      <c r="P1418" s="70">
        <f t="shared" si="661"/>
        <v>0</v>
      </c>
      <c r="Q1418" s="70" t="e">
        <f t="shared" si="662"/>
        <v>#DIV/0!</v>
      </c>
      <c r="R1418" s="71" t="e">
        <f>#REF!-F1418</f>
        <v>#REF!</v>
      </c>
      <c r="S1418" s="71" t="e">
        <f>#REF!/F1418*100</f>
        <v>#REF!</v>
      </c>
      <c r="T1418" s="70" t="e">
        <f>L1418-#REF!</f>
        <v>#REF!</v>
      </c>
      <c r="U1418" s="70" t="e">
        <f>+L1418/#REF!*100</f>
        <v>#REF!</v>
      </c>
      <c r="V1418" s="70">
        <f t="shared" si="666"/>
        <v>0</v>
      </c>
      <c r="W1418" s="70" t="e">
        <f t="shared" si="667"/>
        <v>#DIV/0!</v>
      </c>
      <c r="X1418" s="113"/>
    </row>
    <row r="1419" spans="1:24" ht="13.5" customHeight="1" outlineLevel="1">
      <c r="A1419" s="60"/>
      <c r="B1419" s="72" t="s">
        <v>102</v>
      </c>
      <c r="C1419" s="73">
        <v>2512</v>
      </c>
      <c r="D1419" s="74"/>
      <c r="E1419" s="74"/>
      <c r="F1419" s="74"/>
      <c r="G1419" s="74"/>
      <c r="H1419" s="74"/>
      <c r="I1419" s="74"/>
      <c r="J1419" s="74"/>
      <c r="K1419" s="74"/>
      <c r="L1419" s="74"/>
      <c r="M1419" s="74"/>
      <c r="N1419" s="74"/>
      <c r="O1419" s="74"/>
      <c r="P1419" s="70">
        <f t="shared" si="661"/>
        <v>0</v>
      </c>
      <c r="Q1419" s="70" t="e">
        <f t="shared" si="662"/>
        <v>#DIV/0!</v>
      </c>
      <c r="R1419" s="71" t="e">
        <f>#REF!-F1419</f>
        <v>#REF!</v>
      </c>
      <c r="S1419" s="71" t="e">
        <f>#REF!/F1419*100</f>
        <v>#REF!</v>
      </c>
      <c r="T1419" s="70" t="e">
        <f>L1419-#REF!</f>
        <v>#REF!</v>
      </c>
      <c r="U1419" s="70" t="e">
        <f>+L1419/#REF!*100</f>
        <v>#REF!</v>
      </c>
      <c r="V1419" s="70">
        <f t="shared" si="666"/>
        <v>0</v>
      </c>
      <c r="W1419" s="70" t="e">
        <f t="shared" si="667"/>
        <v>#DIV/0!</v>
      </c>
      <c r="X1419" s="113"/>
    </row>
    <row r="1420" spans="1:24" ht="13.5" customHeight="1" outlineLevel="1">
      <c r="A1420" s="60"/>
      <c r="B1420" s="72" t="s">
        <v>129</v>
      </c>
      <c r="C1420" s="73">
        <v>2521</v>
      </c>
      <c r="D1420" s="74"/>
      <c r="E1420" s="74"/>
      <c r="F1420" s="74"/>
      <c r="G1420" s="74"/>
      <c r="H1420" s="74"/>
      <c r="I1420" s="74"/>
      <c r="J1420" s="74"/>
      <c r="K1420" s="74"/>
      <c r="L1420" s="74"/>
      <c r="M1420" s="74"/>
      <c r="N1420" s="74"/>
      <c r="O1420" s="74"/>
      <c r="P1420" s="70">
        <f t="shared" si="661"/>
        <v>0</v>
      </c>
      <c r="Q1420" s="70" t="e">
        <f t="shared" si="662"/>
        <v>#DIV/0!</v>
      </c>
      <c r="R1420" s="71" t="e">
        <f>#REF!-F1420</f>
        <v>#REF!</v>
      </c>
      <c r="S1420" s="71" t="e">
        <f>#REF!/F1420*100</f>
        <v>#REF!</v>
      </c>
      <c r="T1420" s="70" t="e">
        <f>L1420-#REF!</f>
        <v>#REF!</v>
      </c>
      <c r="U1420" s="70" t="e">
        <f>+L1420/#REF!*100</f>
        <v>#REF!</v>
      </c>
      <c r="V1420" s="70">
        <f t="shared" si="666"/>
        <v>0</v>
      </c>
      <c r="W1420" s="70" t="e">
        <f t="shared" si="667"/>
        <v>#DIV/0!</v>
      </c>
      <c r="X1420" s="113"/>
    </row>
    <row r="1421" spans="1:24" ht="25.5" outlineLevel="1">
      <c r="A1421" s="60"/>
      <c r="B1421" s="85" t="s">
        <v>104</v>
      </c>
      <c r="C1421" s="73">
        <v>2721</v>
      </c>
      <c r="D1421" s="74">
        <v>3050</v>
      </c>
      <c r="E1421" s="74"/>
      <c r="F1421" s="74">
        <v>4500</v>
      </c>
      <c r="G1421" s="74"/>
      <c r="H1421" s="74">
        <v>4500</v>
      </c>
      <c r="I1421" s="74"/>
      <c r="J1421" s="74">
        <v>5400</v>
      </c>
      <c r="K1421" s="74"/>
      <c r="L1421" s="74">
        <v>5400</v>
      </c>
      <c r="M1421" s="74"/>
      <c r="N1421" s="74">
        <v>5400</v>
      </c>
      <c r="O1421" s="74"/>
      <c r="P1421" s="70">
        <f t="shared" si="661"/>
        <v>1450</v>
      </c>
      <c r="Q1421" s="70">
        <f t="shared" si="662"/>
        <v>147.54098360655738</v>
      </c>
      <c r="R1421" s="71" t="e">
        <f>#REF!-F1421</f>
        <v>#REF!</v>
      </c>
      <c r="S1421" s="71" t="e">
        <f>#REF!/F1421*100</f>
        <v>#REF!</v>
      </c>
      <c r="T1421" s="70" t="e">
        <f>L1421-#REF!</f>
        <v>#REF!</v>
      </c>
      <c r="U1421" s="70" t="e">
        <f>+L1421/#REF!*100</f>
        <v>#REF!</v>
      </c>
      <c r="V1421" s="70">
        <f t="shared" si="666"/>
        <v>0</v>
      </c>
      <c r="W1421" s="70">
        <f t="shared" si="667"/>
        <v>100</v>
      </c>
      <c r="X1421" s="113"/>
    </row>
    <row r="1422" spans="1:24" outlineLevel="1">
      <c r="A1422" s="60"/>
      <c r="B1422" s="86" t="s">
        <v>185</v>
      </c>
      <c r="C1422" s="73">
        <v>28241</v>
      </c>
      <c r="D1422" s="74"/>
      <c r="E1422" s="74"/>
      <c r="F1422" s="74"/>
      <c r="G1422" s="74"/>
      <c r="H1422" s="74"/>
      <c r="I1422" s="74"/>
      <c r="J1422" s="74"/>
      <c r="K1422" s="74"/>
      <c r="L1422" s="74"/>
      <c r="M1422" s="74"/>
      <c r="N1422" s="74"/>
      <c r="O1422" s="74"/>
      <c r="P1422" s="70">
        <f t="shared" si="661"/>
        <v>0</v>
      </c>
      <c r="Q1422" s="70" t="e">
        <f t="shared" si="662"/>
        <v>#DIV/0!</v>
      </c>
      <c r="R1422" s="71" t="e">
        <f>#REF!-F1422</f>
        <v>#REF!</v>
      </c>
      <c r="S1422" s="71" t="e">
        <f>#REF!/F1422*100</f>
        <v>#REF!</v>
      </c>
      <c r="T1422" s="70" t="e">
        <f>L1422-#REF!</f>
        <v>#REF!</v>
      </c>
      <c r="U1422" s="70" t="e">
        <f>+L1422/#REF!*100</f>
        <v>#REF!</v>
      </c>
      <c r="V1422" s="70">
        <f t="shared" si="666"/>
        <v>0</v>
      </c>
      <c r="W1422" s="70" t="e">
        <f t="shared" si="667"/>
        <v>#DIV/0!</v>
      </c>
      <c r="X1422" s="113"/>
    </row>
    <row r="1423" spans="1:24" outlineLevel="1">
      <c r="A1423" s="60"/>
      <c r="B1423" s="88" t="s">
        <v>109</v>
      </c>
      <c r="C1423" s="73"/>
      <c r="D1423" s="67">
        <f>D1424+D1425+D1426</f>
        <v>14404.851000000001</v>
      </c>
      <c r="E1423" s="67">
        <f>E1424+E1425+E1426</f>
        <v>0</v>
      </c>
      <c r="F1423" s="67">
        <f>F1424+F1425+F1426</f>
        <v>10429.1</v>
      </c>
      <c r="G1423" s="67">
        <f>SUM(G1424:G1426)</f>
        <v>0</v>
      </c>
      <c r="H1423" s="67">
        <f>H1424+H1425+H1426</f>
        <v>10595.3</v>
      </c>
      <c r="I1423" s="67">
        <f>SUM(I1424:I1426)</f>
        <v>0</v>
      </c>
      <c r="J1423" s="67">
        <f>J1424+J1425+J1426</f>
        <v>12514.9</v>
      </c>
      <c r="K1423" s="67">
        <f>SUM(K1424:K1426)</f>
        <v>0</v>
      </c>
      <c r="L1423" s="67">
        <f>L1424+L1425+L1426</f>
        <v>16269.37</v>
      </c>
      <c r="M1423" s="67">
        <f>SUM(M1424:M1426)</f>
        <v>0</v>
      </c>
      <c r="N1423" s="67">
        <f>N1424+N1425+N1426</f>
        <v>16269.37</v>
      </c>
      <c r="O1423" s="67">
        <f>SUM(O1424:O1426)</f>
        <v>0</v>
      </c>
      <c r="P1423" s="70">
        <f t="shared" si="661"/>
        <v>-3975.7510000000002</v>
      </c>
      <c r="Q1423" s="70">
        <f t="shared" si="662"/>
        <v>72.399915833909006</v>
      </c>
      <c r="R1423" s="71" t="e">
        <f>#REF!-F1423</f>
        <v>#REF!</v>
      </c>
      <c r="S1423" s="71" t="e">
        <f>#REF!/F1423*100</f>
        <v>#REF!</v>
      </c>
      <c r="T1423" s="70" t="e">
        <f>L1423-#REF!</f>
        <v>#REF!</v>
      </c>
      <c r="U1423" s="70" t="e">
        <f>+L1423/#REF!*100</f>
        <v>#REF!</v>
      </c>
      <c r="V1423" s="70">
        <f t="shared" si="666"/>
        <v>0</v>
      </c>
      <c r="W1423" s="70">
        <f t="shared" si="667"/>
        <v>100</v>
      </c>
      <c r="X1423" s="113"/>
    </row>
    <row r="1424" spans="1:24" outlineLevel="1">
      <c r="A1424" s="60"/>
      <c r="B1424" s="72" t="s">
        <v>110</v>
      </c>
      <c r="C1424" s="73">
        <v>3111</v>
      </c>
      <c r="D1424" s="82"/>
      <c r="E1424" s="74"/>
      <c r="F1424" s="74"/>
      <c r="G1424" s="74"/>
      <c r="H1424" s="74"/>
      <c r="I1424" s="74"/>
      <c r="J1424" s="74"/>
      <c r="K1424" s="74"/>
      <c r="L1424" s="74"/>
      <c r="M1424" s="74"/>
      <c r="N1424" s="74"/>
      <c r="O1424" s="74"/>
      <c r="P1424" s="70">
        <f t="shared" si="661"/>
        <v>0</v>
      </c>
      <c r="Q1424" s="70" t="e">
        <f t="shared" si="662"/>
        <v>#DIV/0!</v>
      </c>
      <c r="R1424" s="71" t="e">
        <f>#REF!-F1424</f>
        <v>#REF!</v>
      </c>
      <c r="S1424" s="71" t="e">
        <f>#REF!/F1424*100</f>
        <v>#REF!</v>
      </c>
      <c r="T1424" s="70" t="e">
        <f>L1424-#REF!</f>
        <v>#REF!</v>
      </c>
      <c r="U1424" s="70" t="e">
        <f>+L1424/#REF!*100</f>
        <v>#REF!</v>
      </c>
      <c r="V1424" s="70">
        <f t="shared" si="666"/>
        <v>0</v>
      </c>
      <c r="W1424" s="70" t="e">
        <f t="shared" si="667"/>
        <v>#DIV/0!</v>
      </c>
      <c r="X1424" s="113"/>
    </row>
    <row r="1425" spans="1:24" outlineLevel="1">
      <c r="A1425" s="60"/>
      <c r="B1425" s="72" t="s">
        <v>111</v>
      </c>
      <c r="C1425" s="73">
        <v>3112</v>
      </c>
      <c r="D1425" s="82">
        <v>14404.851000000001</v>
      </c>
      <c r="E1425" s="74"/>
      <c r="F1425" s="74">
        <v>10429.1</v>
      </c>
      <c r="G1425" s="74"/>
      <c r="H1425" s="74">
        <v>10595.3</v>
      </c>
      <c r="I1425" s="74"/>
      <c r="J1425" s="74">
        <v>12514.9</v>
      </c>
      <c r="K1425" s="74"/>
      <c r="L1425" s="74">
        <v>16269.37</v>
      </c>
      <c r="M1425" s="74"/>
      <c r="N1425" s="74">
        <v>16269.37</v>
      </c>
      <c r="O1425" s="74"/>
      <c r="P1425" s="70">
        <f t="shared" si="661"/>
        <v>-3975.7510000000002</v>
      </c>
      <c r="Q1425" s="70">
        <f t="shared" si="662"/>
        <v>72.399915833909006</v>
      </c>
      <c r="R1425" s="71" t="e">
        <f>#REF!-F1425</f>
        <v>#REF!</v>
      </c>
      <c r="S1425" s="71" t="e">
        <f>#REF!/F1425*100</f>
        <v>#REF!</v>
      </c>
      <c r="T1425" s="70" t="e">
        <f>L1425-#REF!</f>
        <v>#REF!</v>
      </c>
      <c r="U1425" s="70" t="e">
        <f>+L1425/#REF!*100</f>
        <v>#REF!</v>
      </c>
      <c r="V1425" s="70">
        <f t="shared" si="666"/>
        <v>0</v>
      </c>
      <c r="W1425" s="70">
        <f t="shared" si="667"/>
        <v>100</v>
      </c>
      <c r="X1425" s="113"/>
    </row>
    <row r="1426" spans="1:24" outlineLevel="1">
      <c r="A1426" s="60"/>
      <c r="B1426" s="72" t="s">
        <v>112</v>
      </c>
      <c r="C1426" s="73">
        <v>3113</v>
      </c>
      <c r="D1426" s="74"/>
      <c r="E1426" s="74"/>
      <c r="F1426" s="74"/>
      <c r="G1426" s="74"/>
      <c r="H1426" s="74"/>
      <c r="I1426" s="74"/>
      <c r="J1426" s="74"/>
      <c r="K1426" s="74"/>
      <c r="L1426" s="74"/>
      <c r="M1426" s="74"/>
      <c r="N1426" s="74"/>
      <c r="O1426" s="74"/>
      <c r="P1426" s="70">
        <f t="shared" si="661"/>
        <v>0</v>
      </c>
      <c r="Q1426" s="70" t="e">
        <f t="shared" si="662"/>
        <v>#DIV/0!</v>
      </c>
      <c r="R1426" s="71" t="e">
        <f>#REF!-F1426</f>
        <v>#REF!</v>
      </c>
      <c r="S1426" s="71" t="e">
        <f>#REF!/F1426*100</f>
        <v>#REF!</v>
      </c>
      <c r="T1426" s="70" t="e">
        <f>L1426-#REF!</f>
        <v>#REF!</v>
      </c>
      <c r="U1426" s="70" t="e">
        <f>+L1426/#REF!*100</f>
        <v>#REF!</v>
      </c>
      <c r="V1426" s="70">
        <f t="shared" si="666"/>
        <v>0</v>
      </c>
      <c r="W1426" s="70" t="e">
        <f t="shared" si="667"/>
        <v>#DIV/0!</v>
      </c>
      <c r="X1426" s="113"/>
    </row>
    <row r="1427" spans="1:24" outlineLevel="1">
      <c r="A1427" s="60"/>
      <c r="B1427" s="107"/>
      <c r="C1427" s="97"/>
      <c r="D1427" s="94"/>
      <c r="E1427" s="94"/>
      <c r="F1427" s="94"/>
      <c r="G1427" s="94"/>
      <c r="H1427" s="94"/>
      <c r="I1427" s="94"/>
      <c r="J1427" s="94"/>
      <c r="K1427" s="94"/>
      <c r="L1427" s="94"/>
      <c r="M1427" s="94"/>
      <c r="N1427" s="94"/>
      <c r="O1427" s="94"/>
      <c r="P1427" s="70">
        <f t="shared" si="661"/>
        <v>0</v>
      </c>
      <c r="Q1427" s="70" t="e">
        <f t="shared" si="662"/>
        <v>#DIV/0!</v>
      </c>
      <c r="R1427" s="71" t="e">
        <f>#REF!-F1427</f>
        <v>#REF!</v>
      </c>
      <c r="S1427" s="71" t="e">
        <f>#REF!/F1427*100</f>
        <v>#REF!</v>
      </c>
      <c r="T1427" s="70" t="e">
        <f>L1427-#REF!</f>
        <v>#REF!</v>
      </c>
      <c r="U1427" s="70" t="e">
        <f>+L1427/#REF!*100</f>
        <v>#REF!</v>
      </c>
      <c r="V1427" s="70">
        <f t="shared" si="666"/>
        <v>0</v>
      </c>
      <c r="W1427" s="70" t="e">
        <f t="shared" si="667"/>
        <v>#DIV/0!</v>
      </c>
      <c r="X1427" s="113"/>
    </row>
    <row r="1428" spans="1:24" ht="28.15" customHeight="1" outlineLevel="1">
      <c r="A1428" s="60">
        <v>30</v>
      </c>
      <c r="B1428" s="59" t="s">
        <v>188</v>
      </c>
      <c r="C1428" s="97" t="s">
        <v>189</v>
      </c>
      <c r="D1428" s="94"/>
      <c r="E1428" s="94"/>
      <c r="F1428" s="94"/>
      <c r="G1428" s="94"/>
      <c r="H1428" s="94"/>
      <c r="I1428" s="94"/>
      <c r="J1428" s="94"/>
      <c r="K1428" s="94"/>
      <c r="L1428" s="94"/>
      <c r="M1428" s="94"/>
      <c r="N1428" s="94"/>
      <c r="O1428" s="94"/>
      <c r="P1428" s="70">
        <f t="shared" si="661"/>
        <v>0</v>
      </c>
      <c r="Q1428" s="70" t="e">
        <f t="shared" si="662"/>
        <v>#DIV/0!</v>
      </c>
      <c r="R1428" s="71" t="e">
        <f>#REF!-F1428</f>
        <v>#REF!</v>
      </c>
      <c r="S1428" s="71" t="e">
        <f>#REF!/F1428*100</f>
        <v>#REF!</v>
      </c>
      <c r="T1428" s="70" t="e">
        <f>L1428-#REF!</f>
        <v>#REF!</v>
      </c>
      <c r="U1428" s="70" t="e">
        <f>+L1428/#REF!*100</f>
        <v>#REF!</v>
      </c>
      <c r="V1428" s="70">
        <f t="shared" si="666"/>
        <v>0</v>
      </c>
      <c r="W1428" s="70" t="e">
        <f t="shared" si="667"/>
        <v>#DIV/0!</v>
      </c>
      <c r="X1428" s="113"/>
    </row>
    <row r="1429" spans="1:24" outlineLevel="1">
      <c r="A1429" s="60"/>
      <c r="B1429" s="107" t="s">
        <v>117</v>
      </c>
      <c r="C1429" s="97"/>
      <c r="D1429" s="67">
        <f>SUM(D1430:D1436,D1441:D1459)-D1448</f>
        <v>96136.888999999996</v>
      </c>
      <c r="E1429" s="67">
        <f>SUM(E1430:E1436,E1441:E1459)</f>
        <v>114209.72100000001</v>
      </c>
      <c r="F1429" s="67">
        <f>SUM(F1430:F1436,F1441:F1459)-F1448</f>
        <v>75501</v>
      </c>
      <c r="G1429" s="67">
        <f>SUM(G1430:G1436,G1441:G1459)</f>
        <v>152025</v>
      </c>
      <c r="H1429" s="67">
        <f>SUM(H1430:H1436,H1441:H1459)-H1448</f>
        <v>71093.199999999983</v>
      </c>
      <c r="I1429" s="67">
        <f>SUM(I1430:I1436,I1441:I1459)</f>
        <v>155408.6</v>
      </c>
      <c r="J1429" s="67">
        <f>SUM(J1430:J1436,J1441:J1459)-J1448</f>
        <v>111694</v>
      </c>
      <c r="K1429" s="67">
        <f>SUM(K1430:K1436,K1441:K1459)</f>
        <v>152025</v>
      </c>
      <c r="L1429" s="67">
        <f>SUM(L1430:L1436,L1441:L1459)-L1448</f>
        <v>164504.99999999997</v>
      </c>
      <c r="M1429" s="67">
        <f>SUM(M1430:M1436,M1441:M1459)</f>
        <v>157025</v>
      </c>
      <c r="N1429" s="67">
        <f>SUM(N1430:N1436,N1441:N1459)-N1448</f>
        <v>163934.19999999998</v>
      </c>
      <c r="O1429" s="67">
        <f>SUM(O1430:O1436,O1441:O1459)</f>
        <v>162025</v>
      </c>
      <c r="P1429" s="70">
        <f t="shared" si="661"/>
        <v>-20635.888999999996</v>
      </c>
      <c r="Q1429" s="70">
        <f t="shared" si="662"/>
        <v>78.534889973400325</v>
      </c>
      <c r="R1429" s="71" t="e">
        <f>#REF!-F1429</f>
        <v>#REF!</v>
      </c>
      <c r="S1429" s="71" t="e">
        <f>#REF!/F1429*100</f>
        <v>#REF!</v>
      </c>
      <c r="T1429" s="70" t="e">
        <f>L1429-#REF!</f>
        <v>#REF!</v>
      </c>
      <c r="U1429" s="70" t="e">
        <f>+L1429/#REF!*100</f>
        <v>#REF!</v>
      </c>
      <c r="V1429" s="70">
        <f t="shared" si="666"/>
        <v>-570.79999999998836</v>
      </c>
      <c r="W1429" s="70">
        <f t="shared" si="667"/>
        <v>99.65301966505578</v>
      </c>
      <c r="X1429" s="113"/>
    </row>
    <row r="1430" spans="1:24" outlineLevel="1">
      <c r="A1430" s="60"/>
      <c r="B1430" s="72" t="s">
        <v>77</v>
      </c>
      <c r="C1430" s="73">
        <v>2111</v>
      </c>
      <c r="D1430" s="74">
        <v>4593.7</v>
      </c>
      <c r="E1430" s="74"/>
      <c r="F1430" s="74">
        <v>11985.4</v>
      </c>
      <c r="G1430" s="74"/>
      <c r="H1430" s="74">
        <v>7577.7</v>
      </c>
      <c r="I1430" s="74"/>
      <c r="J1430" s="74">
        <f>11985.4*1.7</f>
        <v>20375.18</v>
      </c>
      <c r="K1430" s="74"/>
      <c r="L1430" s="74">
        <f>11985.4*1.7</f>
        <v>20375.18</v>
      </c>
      <c r="M1430" s="74"/>
      <c r="N1430" s="74">
        <f>11985.4*1.9</f>
        <v>22772.26</v>
      </c>
      <c r="O1430" s="74"/>
      <c r="P1430" s="70">
        <f t="shared" si="661"/>
        <v>7391.7</v>
      </c>
      <c r="Q1430" s="70">
        <f t="shared" si="662"/>
        <v>260.90950649802994</v>
      </c>
      <c r="R1430" s="71" t="e">
        <f>#REF!-F1430</f>
        <v>#REF!</v>
      </c>
      <c r="S1430" s="71" t="e">
        <f>#REF!/F1430*100</f>
        <v>#REF!</v>
      </c>
      <c r="T1430" s="70" t="e">
        <f>L1430-#REF!</f>
        <v>#REF!</v>
      </c>
      <c r="U1430" s="70" t="e">
        <f>+L1430/#REF!*100</f>
        <v>#REF!</v>
      </c>
      <c r="V1430" s="70">
        <f t="shared" si="666"/>
        <v>2397.0799999999981</v>
      </c>
      <c r="W1430" s="70">
        <f t="shared" si="667"/>
        <v>111.76470588235293</v>
      </c>
      <c r="X1430" s="113"/>
    </row>
    <row r="1431" spans="1:24" outlineLevel="1">
      <c r="A1431" s="60"/>
      <c r="B1431" s="72" t="s">
        <v>118</v>
      </c>
      <c r="C1431" s="73">
        <v>2121</v>
      </c>
      <c r="D1431" s="100">
        <v>729</v>
      </c>
      <c r="E1431" s="74"/>
      <c r="F1431" s="100">
        <v>1993.6</v>
      </c>
      <c r="G1431" s="74"/>
      <c r="H1431" s="100">
        <v>1064.0999999999999</v>
      </c>
      <c r="I1431" s="74"/>
      <c r="J1431" s="100">
        <f>1993.6*1.7</f>
        <v>3389.12</v>
      </c>
      <c r="K1431" s="74"/>
      <c r="L1431" s="100">
        <f>1993.6*1.7</f>
        <v>3389.12</v>
      </c>
      <c r="M1431" s="74"/>
      <c r="N1431" s="100">
        <f>1993.6*1.9</f>
        <v>3787.8399999999997</v>
      </c>
      <c r="O1431" s="74"/>
      <c r="P1431" s="70">
        <f t="shared" si="661"/>
        <v>1264.5999999999999</v>
      </c>
      <c r="Q1431" s="70">
        <f t="shared" si="662"/>
        <v>273.47050754458161</v>
      </c>
      <c r="R1431" s="71" t="e">
        <f>#REF!-F1431</f>
        <v>#REF!</v>
      </c>
      <c r="S1431" s="71" t="e">
        <f>#REF!/F1431*100</f>
        <v>#REF!</v>
      </c>
      <c r="T1431" s="70" t="e">
        <f>L1431-#REF!</f>
        <v>#REF!</v>
      </c>
      <c r="U1431" s="70" t="e">
        <f>+L1431/#REF!*100</f>
        <v>#REF!</v>
      </c>
      <c r="V1431" s="70">
        <f t="shared" si="666"/>
        <v>398.7199999999998</v>
      </c>
      <c r="W1431" s="70">
        <f t="shared" si="667"/>
        <v>111.76470588235294</v>
      </c>
      <c r="X1431" s="113"/>
    </row>
    <row r="1432" spans="1:24" outlineLevel="1">
      <c r="A1432" s="60"/>
      <c r="B1432" s="101" t="s">
        <v>79</v>
      </c>
      <c r="C1432" s="73">
        <v>2211</v>
      </c>
      <c r="D1432" s="100">
        <v>20.45</v>
      </c>
      <c r="E1432" s="74"/>
      <c r="F1432" s="100">
        <v>64.8</v>
      </c>
      <c r="G1432" s="74"/>
      <c r="H1432" s="100">
        <v>64.8</v>
      </c>
      <c r="I1432" s="74"/>
      <c r="J1432" s="100">
        <v>64.8</v>
      </c>
      <c r="K1432" s="74"/>
      <c r="L1432" s="100">
        <v>68.2</v>
      </c>
      <c r="M1432" s="74"/>
      <c r="N1432" s="100">
        <v>75.099999999999994</v>
      </c>
      <c r="O1432" s="74"/>
      <c r="P1432" s="70">
        <f t="shared" si="661"/>
        <v>44.349999999999994</v>
      </c>
      <c r="Q1432" s="70">
        <f t="shared" si="662"/>
        <v>316.87041564792173</v>
      </c>
      <c r="R1432" s="71" t="e">
        <f>#REF!-F1432</f>
        <v>#REF!</v>
      </c>
      <c r="S1432" s="71" t="e">
        <f>#REF!/F1432*100</f>
        <v>#REF!</v>
      </c>
      <c r="T1432" s="70" t="e">
        <f>L1432-#REF!</f>
        <v>#REF!</v>
      </c>
      <c r="U1432" s="70" t="e">
        <f>+L1432/#REF!*100</f>
        <v>#REF!</v>
      </c>
      <c r="V1432" s="70">
        <f t="shared" si="666"/>
        <v>6.8999999999999915</v>
      </c>
      <c r="W1432" s="70">
        <f t="shared" si="667"/>
        <v>110.11730205278592</v>
      </c>
      <c r="X1432" s="113"/>
    </row>
    <row r="1433" spans="1:24" outlineLevel="1">
      <c r="A1433" s="60"/>
      <c r="B1433" s="76" t="s">
        <v>80</v>
      </c>
      <c r="C1433" s="73">
        <v>2212</v>
      </c>
      <c r="D1433" s="100">
        <v>502</v>
      </c>
      <c r="E1433" s="74"/>
      <c r="F1433" s="100">
        <v>583.79999999999995</v>
      </c>
      <c r="G1433" s="74"/>
      <c r="H1433" s="100">
        <v>583.79999999999995</v>
      </c>
      <c r="I1433" s="74"/>
      <c r="J1433" s="100">
        <v>583.79999999999995</v>
      </c>
      <c r="K1433" s="74"/>
      <c r="L1433" s="100">
        <v>636.9</v>
      </c>
      <c r="M1433" s="74"/>
      <c r="N1433" s="100">
        <v>700.1</v>
      </c>
      <c r="O1433" s="74"/>
      <c r="P1433" s="70">
        <f t="shared" si="661"/>
        <v>81.799999999999955</v>
      </c>
      <c r="Q1433" s="70">
        <f t="shared" si="662"/>
        <v>116.29482071713146</v>
      </c>
      <c r="R1433" s="71" t="e">
        <f>#REF!-F1433</f>
        <v>#REF!</v>
      </c>
      <c r="S1433" s="71" t="e">
        <f>#REF!/F1433*100</f>
        <v>#REF!</v>
      </c>
      <c r="T1433" s="70" t="e">
        <f>L1433-#REF!</f>
        <v>#REF!</v>
      </c>
      <c r="U1433" s="70" t="e">
        <f>+L1433/#REF!*100</f>
        <v>#REF!</v>
      </c>
      <c r="V1433" s="70">
        <f t="shared" si="666"/>
        <v>63.200000000000045</v>
      </c>
      <c r="W1433" s="70">
        <f t="shared" si="667"/>
        <v>109.92306484534464</v>
      </c>
      <c r="X1433" s="113"/>
    </row>
    <row r="1434" spans="1:24" outlineLevel="1">
      <c r="A1434" s="60"/>
      <c r="B1434" s="72" t="s">
        <v>81</v>
      </c>
      <c r="C1434" s="73">
        <v>2213</v>
      </c>
      <c r="D1434" s="100"/>
      <c r="E1434" s="74"/>
      <c r="F1434" s="100"/>
      <c r="G1434" s="74"/>
      <c r="H1434" s="100"/>
      <c r="I1434" s="74"/>
      <c r="J1434" s="100"/>
      <c r="K1434" s="74"/>
      <c r="L1434" s="100">
        <v>0</v>
      </c>
      <c r="M1434" s="74"/>
      <c r="N1434" s="100">
        <v>0</v>
      </c>
      <c r="O1434" s="74"/>
      <c r="P1434" s="70">
        <f t="shared" si="661"/>
        <v>0</v>
      </c>
      <c r="Q1434" s="70" t="e">
        <f t="shared" si="662"/>
        <v>#DIV/0!</v>
      </c>
      <c r="R1434" s="71" t="e">
        <f>#REF!-F1434</f>
        <v>#REF!</v>
      </c>
      <c r="S1434" s="71" t="e">
        <f>#REF!/F1434*100</f>
        <v>#REF!</v>
      </c>
      <c r="T1434" s="70" t="e">
        <f>L1434-#REF!</f>
        <v>#REF!</v>
      </c>
      <c r="U1434" s="70" t="e">
        <f>+L1434/#REF!*100</f>
        <v>#REF!</v>
      </c>
      <c r="V1434" s="70">
        <f t="shared" si="666"/>
        <v>0</v>
      </c>
      <c r="W1434" s="70" t="e">
        <f t="shared" si="667"/>
        <v>#DIV/0!</v>
      </c>
      <c r="X1434" s="113"/>
    </row>
    <row r="1435" spans="1:24" outlineLevel="1">
      <c r="A1435" s="60"/>
      <c r="B1435" s="72" t="s">
        <v>82</v>
      </c>
      <c r="C1435" s="73">
        <v>2214</v>
      </c>
      <c r="D1435" s="100">
        <v>155.86699999999999</v>
      </c>
      <c r="E1435" s="74"/>
      <c r="F1435" s="74">
        <v>171.4</v>
      </c>
      <c r="G1435" s="74"/>
      <c r="H1435" s="74">
        <v>171.4</v>
      </c>
      <c r="I1435" s="74"/>
      <c r="J1435" s="74">
        <v>171.4</v>
      </c>
      <c r="K1435" s="74"/>
      <c r="L1435" s="74">
        <v>191.7</v>
      </c>
      <c r="M1435" s="74"/>
      <c r="N1435" s="74">
        <v>210.9</v>
      </c>
      <c r="O1435" s="74"/>
      <c r="P1435" s="70">
        <f t="shared" si="661"/>
        <v>15.533000000000015</v>
      </c>
      <c r="Q1435" s="70">
        <f t="shared" si="662"/>
        <v>109.96554755015495</v>
      </c>
      <c r="R1435" s="71" t="e">
        <f>#REF!-F1435</f>
        <v>#REF!</v>
      </c>
      <c r="S1435" s="71" t="e">
        <f>#REF!/F1435*100</f>
        <v>#REF!</v>
      </c>
      <c r="T1435" s="70" t="e">
        <f>L1435-#REF!</f>
        <v>#REF!</v>
      </c>
      <c r="U1435" s="70" t="e">
        <f>+L1435/#REF!*100</f>
        <v>#REF!</v>
      </c>
      <c r="V1435" s="70">
        <f t="shared" si="666"/>
        <v>19.200000000000017</v>
      </c>
      <c r="W1435" s="70">
        <f t="shared" si="667"/>
        <v>110.01564945226919</v>
      </c>
      <c r="X1435" s="113"/>
    </row>
    <row r="1436" spans="1:24" outlineLevel="1">
      <c r="A1436" s="60"/>
      <c r="B1436" s="83" t="s">
        <v>83</v>
      </c>
      <c r="C1436" s="78">
        <v>2215</v>
      </c>
      <c r="D1436" s="79">
        <f>D1437+D1438+D1439+D1440</f>
        <v>3052.799</v>
      </c>
      <c r="E1436" s="79">
        <f>E1437+E1438+E1439+E1440</f>
        <v>0</v>
      </c>
      <c r="F1436" s="79">
        <f>F1437+F1438+F1439+F1440</f>
        <v>5226.8</v>
      </c>
      <c r="G1436" s="79">
        <f>SUM(G1437+G1438+G1439+G1440)</f>
        <v>0</v>
      </c>
      <c r="H1436" s="79">
        <f>H1437+H1438+H1439+H1440</f>
        <v>5475.1</v>
      </c>
      <c r="I1436" s="79">
        <f>SUM(I1437+I1438+I1439+I1440)</f>
        <v>0</v>
      </c>
      <c r="J1436" s="79">
        <f>J1437+J1438+J1439+J1440</f>
        <v>5226.8</v>
      </c>
      <c r="K1436" s="79">
        <f>SUM(K1437+K1438+K1439+K1440)</f>
        <v>0</v>
      </c>
      <c r="L1436" s="79">
        <f>L1437+L1438+L1439+L1440</f>
        <v>8009.2000000000007</v>
      </c>
      <c r="M1436" s="79">
        <f>SUM(M1437+M1438+M1439+M1440)</f>
        <v>0</v>
      </c>
      <c r="N1436" s="79">
        <f>N1437+N1438+N1439+N1440</f>
        <v>8287.5</v>
      </c>
      <c r="O1436" s="79">
        <f>SUM(O1437+O1438+O1439+O1440)</f>
        <v>0</v>
      </c>
      <c r="P1436" s="70">
        <f t="shared" si="661"/>
        <v>2174.0010000000002</v>
      </c>
      <c r="Q1436" s="70">
        <f t="shared" si="662"/>
        <v>171.21336845301641</v>
      </c>
      <c r="R1436" s="71" t="e">
        <f>#REF!-F1436</f>
        <v>#REF!</v>
      </c>
      <c r="S1436" s="71" t="e">
        <f>#REF!/F1436*100</f>
        <v>#REF!</v>
      </c>
      <c r="T1436" s="70" t="e">
        <f>L1436-#REF!</f>
        <v>#REF!</v>
      </c>
      <c r="U1436" s="70" t="e">
        <f>+L1436/#REF!*100</f>
        <v>#REF!</v>
      </c>
      <c r="V1436" s="70">
        <f t="shared" si="666"/>
        <v>278.29999999999927</v>
      </c>
      <c r="W1436" s="70">
        <f t="shared" si="667"/>
        <v>103.47475403286219</v>
      </c>
      <c r="X1436" s="113"/>
    </row>
    <row r="1437" spans="1:24" outlineLevel="1">
      <c r="A1437" s="60"/>
      <c r="B1437" s="80" t="s">
        <v>119</v>
      </c>
      <c r="C1437" s="73">
        <v>22151</v>
      </c>
      <c r="D1437" s="74"/>
      <c r="E1437" s="74"/>
      <c r="F1437" s="74"/>
      <c r="G1437" s="74"/>
      <c r="H1437" s="74"/>
      <c r="I1437" s="74"/>
      <c r="J1437" s="74"/>
      <c r="K1437" s="74"/>
      <c r="L1437" s="74">
        <v>168</v>
      </c>
      <c r="M1437" s="74"/>
      <c r="N1437" s="74">
        <v>184.8</v>
      </c>
      <c r="O1437" s="74"/>
      <c r="P1437" s="70">
        <f t="shared" si="661"/>
        <v>0</v>
      </c>
      <c r="Q1437" s="70" t="e">
        <f t="shared" si="662"/>
        <v>#DIV/0!</v>
      </c>
      <c r="R1437" s="71" t="e">
        <f>#REF!-F1437</f>
        <v>#REF!</v>
      </c>
      <c r="S1437" s="71" t="e">
        <f>#REF!/F1437*100</f>
        <v>#REF!</v>
      </c>
      <c r="T1437" s="70" t="e">
        <f>L1437-#REF!</f>
        <v>#REF!</v>
      </c>
      <c r="U1437" s="70" t="e">
        <f>+L1437/#REF!*100</f>
        <v>#REF!</v>
      </c>
      <c r="V1437" s="70">
        <f t="shared" si="666"/>
        <v>16.800000000000011</v>
      </c>
      <c r="W1437" s="70">
        <f t="shared" si="667"/>
        <v>110.00000000000001</v>
      </c>
      <c r="X1437" s="113"/>
    </row>
    <row r="1438" spans="1:24" outlineLevel="1">
      <c r="A1438" s="60"/>
      <c r="B1438" s="80" t="s">
        <v>120</v>
      </c>
      <c r="C1438" s="73">
        <v>22152</v>
      </c>
      <c r="D1438" s="100"/>
      <c r="E1438" s="74"/>
      <c r="F1438" s="100"/>
      <c r="G1438" s="74"/>
      <c r="H1438" s="100"/>
      <c r="I1438" s="74"/>
      <c r="J1438" s="100"/>
      <c r="K1438" s="74"/>
      <c r="L1438" s="100">
        <v>2614.4</v>
      </c>
      <c r="M1438" s="74"/>
      <c r="N1438" s="100">
        <v>2875.9</v>
      </c>
      <c r="O1438" s="74"/>
      <c r="P1438" s="70">
        <f t="shared" si="661"/>
        <v>0</v>
      </c>
      <c r="Q1438" s="70" t="e">
        <f t="shared" si="662"/>
        <v>#DIV/0!</v>
      </c>
      <c r="R1438" s="71" t="e">
        <f>#REF!-F1438</f>
        <v>#REF!</v>
      </c>
      <c r="S1438" s="71" t="e">
        <f>#REF!/F1438*100</f>
        <v>#REF!</v>
      </c>
      <c r="T1438" s="70" t="e">
        <f>L1438-#REF!</f>
        <v>#REF!</v>
      </c>
      <c r="U1438" s="70" t="e">
        <f>+L1438/#REF!*100</f>
        <v>#REF!</v>
      </c>
      <c r="V1438" s="70">
        <f t="shared" si="666"/>
        <v>261.5</v>
      </c>
      <c r="W1438" s="70">
        <f t="shared" si="667"/>
        <v>110.00229498164013</v>
      </c>
      <c r="X1438" s="113"/>
    </row>
    <row r="1439" spans="1:24" outlineLevel="1">
      <c r="A1439" s="60"/>
      <c r="B1439" s="80" t="s">
        <v>86</v>
      </c>
      <c r="C1439" s="73">
        <v>22153</v>
      </c>
      <c r="D1439" s="100"/>
      <c r="E1439" s="74"/>
      <c r="F1439" s="100"/>
      <c r="G1439" s="74"/>
      <c r="H1439" s="100"/>
      <c r="I1439" s="74"/>
      <c r="J1439" s="100"/>
      <c r="K1439" s="74"/>
      <c r="L1439" s="100">
        <v>0</v>
      </c>
      <c r="M1439" s="74"/>
      <c r="N1439" s="100">
        <v>0</v>
      </c>
      <c r="O1439" s="74"/>
      <c r="P1439" s="70">
        <f t="shared" si="661"/>
        <v>0</v>
      </c>
      <c r="Q1439" s="70" t="e">
        <f t="shared" si="662"/>
        <v>#DIV/0!</v>
      </c>
      <c r="R1439" s="71" t="e">
        <f>#REF!-F1439</f>
        <v>#REF!</v>
      </c>
      <c r="S1439" s="71" t="e">
        <f>#REF!/F1439*100</f>
        <v>#REF!</v>
      </c>
      <c r="T1439" s="70" t="e">
        <f>L1439-#REF!</f>
        <v>#REF!</v>
      </c>
      <c r="U1439" s="70" t="e">
        <f>+L1439/#REF!*100</f>
        <v>#REF!</v>
      </c>
      <c r="V1439" s="70">
        <f t="shared" si="666"/>
        <v>0</v>
      </c>
      <c r="W1439" s="70" t="e">
        <f t="shared" si="667"/>
        <v>#DIV/0!</v>
      </c>
      <c r="X1439" s="113"/>
    </row>
    <row r="1440" spans="1:24" outlineLevel="1">
      <c r="A1440" s="60"/>
      <c r="B1440" s="80" t="s">
        <v>121</v>
      </c>
      <c r="C1440" s="73">
        <v>22154</v>
      </c>
      <c r="D1440" s="100">
        <v>3052.799</v>
      </c>
      <c r="E1440" s="99"/>
      <c r="F1440" s="100">
        <v>5226.8</v>
      </c>
      <c r="G1440" s="74"/>
      <c r="H1440" s="100">
        <v>5475.1</v>
      </c>
      <c r="I1440" s="74"/>
      <c r="J1440" s="100">
        <v>5226.8</v>
      </c>
      <c r="K1440" s="74"/>
      <c r="L1440" s="100">
        <v>5226.8</v>
      </c>
      <c r="M1440" s="74"/>
      <c r="N1440" s="100">
        <v>5226.8</v>
      </c>
      <c r="O1440" s="74"/>
      <c r="P1440" s="70">
        <f t="shared" si="661"/>
        <v>2174.0010000000002</v>
      </c>
      <c r="Q1440" s="70">
        <f t="shared" si="662"/>
        <v>171.21336845301641</v>
      </c>
      <c r="R1440" s="71" t="e">
        <f>#REF!-F1440</f>
        <v>#REF!</v>
      </c>
      <c r="S1440" s="71" t="e">
        <f>#REF!/F1440*100</f>
        <v>#REF!</v>
      </c>
      <c r="T1440" s="70" t="e">
        <f>L1440-#REF!</f>
        <v>#REF!</v>
      </c>
      <c r="U1440" s="70" t="e">
        <f>+L1440/#REF!*100</f>
        <v>#REF!</v>
      </c>
      <c r="V1440" s="70">
        <f t="shared" si="666"/>
        <v>0</v>
      </c>
      <c r="W1440" s="70">
        <f t="shared" si="667"/>
        <v>100</v>
      </c>
      <c r="X1440" s="113"/>
    </row>
    <row r="1441" spans="1:24" outlineLevel="1">
      <c r="A1441" s="60"/>
      <c r="B1441" s="76" t="s">
        <v>88</v>
      </c>
      <c r="C1441" s="73">
        <v>2217</v>
      </c>
      <c r="D1441" s="100">
        <v>148.55000000000001</v>
      </c>
      <c r="E1441" s="99"/>
      <c r="F1441" s="100">
        <v>155</v>
      </c>
      <c r="G1441" s="74"/>
      <c r="H1441" s="100">
        <v>155</v>
      </c>
      <c r="I1441" s="74"/>
      <c r="J1441" s="100">
        <v>155</v>
      </c>
      <c r="K1441" s="74"/>
      <c r="L1441" s="100">
        <v>147</v>
      </c>
      <c r="M1441" s="74"/>
      <c r="N1441" s="100">
        <v>161.69999999999999</v>
      </c>
      <c r="O1441" s="74"/>
      <c r="P1441" s="70">
        <f t="shared" si="661"/>
        <v>6.4499999999999886</v>
      </c>
      <c r="Q1441" s="70">
        <f t="shared" si="662"/>
        <v>104.34197239986536</v>
      </c>
      <c r="R1441" s="71" t="e">
        <f>#REF!-F1441</f>
        <v>#REF!</v>
      </c>
      <c r="S1441" s="71" t="e">
        <f>#REF!/F1441*100</f>
        <v>#REF!</v>
      </c>
      <c r="T1441" s="70" t="e">
        <f>L1441-#REF!</f>
        <v>#REF!</v>
      </c>
      <c r="U1441" s="70" t="e">
        <f>+L1441/#REF!*100</f>
        <v>#REF!</v>
      </c>
      <c r="V1441" s="70">
        <f t="shared" si="666"/>
        <v>14.699999999999989</v>
      </c>
      <c r="W1441" s="70">
        <f t="shared" si="667"/>
        <v>109.99999999999999</v>
      </c>
      <c r="X1441" s="113"/>
    </row>
    <row r="1442" spans="1:24" outlineLevel="1">
      <c r="A1442" s="60"/>
      <c r="B1442" s="72" t="s">
        <v>89</v>
      </c>
      <c r="C1442" s="73">
        <v>2218</v>
      </c>
      <c r="D1442" s="123">
        <v>20015.992999999999</v>
      </c>
      <c r="E1442" s="99">
        <v>111015.69100000001</v>
      </c>
      <c r="F1442" s="100">
        <v>5148</v>
      </c>
      <c r="G1442" s="74">
        <v>146564</v>
      </c>
      <c r="H1442" s="100">
        <v>4731.3999999999996</v>
      </c>
      <c r="I1442" s="74">
        <v>149610.79999999999</v>
      </c>
      <c r="J1442" s="100">
        <v>20155</v>
      </c>
      <c r="K1442" s="74">
        <f>146564</f>
        <v>146564</v>
      </c>
      <c r="L1442" s="100">
        <v>30956.5</v>
      </c>
      <c r="M1442" s="74">
        <f>146564+5000</f>
        <v>151564</v>
      </c>
      <c r="N1442" s="100">
        <v>34052.199999999997</v>
      </c>
      <c r="O1442" s="74">
        <f>146564+10000</f>
        <v>156564</v>
      </c>
      <c r="P1442" s="70">
        <f t="shared" si="661"/>
        <v>-14867.992999999999</v>
      </c>
      <c r="Q1442" s="70">
        <f t="shared" si="662"/>
        <v>25.719433455037681</v>
      </c>
      <c r="R1442" s="71" t="e">
        <f>#REF!-F1442</f>
        <v>#REF!</v>
      </c>
      <c r="S1442" s="71" t="e">
        <f>#REF!/F1442*100</f>
        <v>#REF!</v>
      </c>
      <c r="T1442" s="70" t="e">
        <f>L1442-#REF!</f>
        <v>#REF!</v>
      </c>
      <c r="U1442" s="70" t="e">
        <f>+L1442/#REF!*100</f>
        <v>#REF!</v>
      </c>
      <c r="V1442" s="70">
        <f t="shared" si="666"/>
        <v>3095.6999999999971</v>
      </c>
      <c r="W1442" s="70">
        <f t="shared" si="667"/>
        <v>110.00016151696734</v>
      </c>
      <c r="X1442" s="113"/>
    </row>
    <row r="1443" spans="1:24" outlineLevel="1">
      <c r="A1443" s="60"/>
      <c r="B1443" s="72" t="s">
        <v>122</v>
      </c>
      <c r="C1443" s="73">
        <v>2221</v>
      </c>
      <c r="D1443" s="100">
        <v>4408.0439999999999</v>
      </c>
      <c r="E1443" s="99">
        <v>110.7</v>
      </c>
      <c r="F1443" s="100">
        <v>5658.2</v>
      </c>
      <c r="G1443" s="100">
        <v>1821</v>
      </c>
      <c r="H1443" s="100">
        <v>5779.8</v>
      </c>
      <c r="I1443" s="100">
        <v>1821</v>
      </c>
      <c r="J1443" s="100">
        <v>5658.2</v>
      </c>
      <c r="K1443" s="100">
        <v>1821</v>
      </c>
      <c r="L1443" s="100">
        <v>6500</v>
      </c>
      <c r="M1443" s="100">
        <v>1821</v>
      </c>
      <c r="N1443" s="100">
        <v>5658.2</v>
      </c>
      <c r="O1443" s="100">
        <v>1821</v>
      </c>
      <c r="P1443" s="70">
        <f t="shared" si="661"/>
        <v>1250.1559999999999</v>
      </c>
      <c r="Q1443" s="70">
        <f t="shared" si="662"/>
        <v>128.36078768723723</v>
      </c>
      <c r="R1443" s="71" t="e">
        <f>#REF!-F1443</f>
        <v>#REF!</v>
      </c>
      <c r="S1443" s="71" t="e">
        <f>#REF!/F1443*100</f>
        <v>#REF!</v>
      </c>
      <c r="T1443" s="70" t="e">
        <f>L1443-#REF!</f>
        <v>#REF!</v>
      </c>
      <c r="U1443" s="70" t="e">
        <f>+L1443/#REF!*100</f>
        <v>#REF!</v>
      </c>
      <c r="V1443" s="70">
        <f t="shared" si="666"/>
        <v>-841.80000000000018</v>
      </c>
      <c r="W1443" s="70">
        <f t="shared" si="667"/>
        <v>87.049230769230775</v>
      </c>
      <c r="X1443" s="113"/>
    </row>
    <row r="1444" spans="1:24" ht="15" customHeight="1" outlineLevel="1">
      <c r="A1444" s="60"/>
      <c r="B1444" s="124" t="s">
        <v>91</v>
      </c>
      <c r="C1444" s="125">
        <v>2222</v>
      </c>
      <c r="D1444" s="119">
        <v>16534.524000000001</v>
      </c>
      <c r="E1444" s="99">
        <v>1399.56</v>
      </c>
      <c r="F1444" s="119">
        <v>6312.1</v>
      </c>
      <c r="G1444" s="119">
        <v>1820</v>
      </c>
      <c r="H1444" s="119">
        <v>6312.1</v>
      </c>
      <c r="I1444" s="119">
        <v>2085.1999999999998</v>
      </c>
      <c r="J1444" s="119">
        <v>6312.1</v>
      </c>
      <c r="K1444" s="119">
        <v>1820</v>
      </c>
      <c r="L1444" s="119">
        <v>7500.9</v>
      </c>
      <c r="M1444" s="119">
        <v>1820</v>
      </c>
      <c r="N1444" s="119">
        <v>8250.9</v>
      </c>
      <c r="O1444" s="119">
        <v>1820</v>
      </c>
      <c r="P1444" s="70">
        <f t="shared" si="661"/>
        <v>-10222.424000000001</v>
      </c>
      <c r="Q1444" s="70">
        <f t="shared" si="662"/>
        <v>38.175274958021163</v>
      </c>
      <c r="R1444" s="71" t="e">
        <f>#REF!-F1444</f>
        <v>#REF!</v>
      </c>
      <c r="S1444" s="71" t="e">
        <f>#REF!/F1444*100</f>
        <v>#REF!</v>
      </c>
      <c r="T1444" s="70" t="e">
        <f>L1444-#REF!</f>
        <v>#REF!</v>
      </c>
      <c r="U1444" s="70" t="e">
        <f>+L1444/#REF!*100</f>
        <v>#REF!</v>
      </c>
      <c r="V1444" s="70">
        <f t="shared" si="666"/>
        <v>750</v>
      </c>
      <c r="W1444" s="70">
        <f t="shared" si="667"/>
        <v>109.99880014398273</v>
      </c>
      <c r="X1444" s="113"/>
    </row>
    <row r="1445" spans="1:24" outlineLevel="1">
      <c r="A1445" s="60"/>
      <c r="B1445" s="81" t="s">
        <v>92</v>
      </c>
      <c r="C1445" s="73">
        <v>2223</v>
      </c>
      <c r="D1445" s="100"/>
      <c r="E1445" s="74"/>
      <c r="F1445" s="100"/>
      <c r="G1445" s="74"/>
      <c r="H1445" s="100"/>
      <c r="I1445" s="74"/>
      <c r="J1445" s="100"/>
      <c r="K1445" s="74"/>
      <c r="L1445" s="100">
        <v>0</v>
      </c>
      <c r="M1445" s="74"/>
      <c r="N1445" s="100">
        <v>0</v>
      </c>
      <c r="O1445" s="74"/>
      <c r="P1445" s="70">
        <f t="shared" si="661"/>
        <v>0</v>
      </c>
      <c r="Q1445" s="70" t="e">
        <f t="shared" si="662"/>
        <v>#DIV/0!</v>
      </c>
      <c r="R1445" s="71" t="e">
        <f>#REF!-F1445</f>
        <v>#REF!</v>
      </c>
      <c r="S1445" s="71" t="e">
        <f>#REF!/F1445*100</f>
        <v>#REF!</v>
      </c>
      <c r="T1445" s="70" t="e">
        <f>L1445-#REF!</f>
        <v>#REF!</v>
      </c>
      <c r="U1445" s="70" t="e">
        <f>+L1445/#REF!*100</f>
        <v>#REF!</v>
      </c>
      <c r="V1445" s="70">
        <f t="shared" si="666"/>
        <v>0</v>
      </c>
      <c r="W1445" s="70" t="e">
        <f t="shared" si="667"/>
        <v>#DIV/0!</v>
      </c>
      <c r="X1445" s="113"/>
    </row>
    <row r="1446" spans="1:24" outlineLevel="1">
      <c r="A1446" s="60"/>
      <c r="B1446" s="81" t="s">
        <v>128</v>
      </c>
      <c r="C1446" s="73">
        <v>2224</v>
      </c>
      <c r="D1446" s="100">
        <v>2848.2</v>
      </c>
      <c r="E1446" s="74"/>
      <c r="F1446" s="100">
        <v>4218</v>
      </c>
      <c r="G1446" s="74"/>
      <c r="H1446" s="100">
        <v>4218</v>
      </c>
      <c r="I1446" s="74"/>
      <c r="J1446" s="100">
        <v>4218</v>
      </c>
      <c r="K1446" s="74"/>
      <c r="L1446" s="100">
        <v>4218</v>
      </c>
      <c r="M1446" s="74"/>
      <c r="N1446" s="100">
        <v>4218</v>
      </c>
      <c r="O1446" s="74"/>
      <c r="P1446" s="70">
        <f t="shared" si="661"/>
        <v>1369.8000000000002</v>
      </c>
      <c r="Q1446" s="70">
        <f t="shared" si="662"/>
        <v>148.09353275753108</v>
      </c>
      <c r="R1446" s="71" t="e">
        <f>#REF!-F1446</f>
        <v>#REF!</v>
      </c>
      <c r="S1446" s="71" t="e">
        <f>#REF!/F1446*100</f>
        <v>#REF!</v>
      </c>
      <c r="T1446" s="70" t="e">
        <f>L1446-#REF!</f>
        <v>#REF!</v>
      </c>
      <c r="U1446" s="70" t="e">
        <f>+L1446/#REF!*100</f>
        <v>#REF!</v>
      </c>
      <c r="V1446" s="70">
        <f t="shared" si="666"/>
        <v>0</v>
      </c>
      <c r="W1446" s="70">
        <f t="shared" si="667"/>
        <v>100</v>
      </c>
      <c r="X1446" s="113"/>
    </row>
    <row r="1447" spans="1:24" outlineLevel="1">
      <c r="A1447" s="60"/>
      <c r="B1447" s="81" t="s">
        <v>190</v>
      </c>
      <c r="C1447" s="73">
        <v>2226</v>
      </c>
      <c r="D1447" s="74"/>
      <c r="E1447" s="74"/>
      <c r="F1447" s="74"/>
      <c r="G1447" s="74"/>
      <c r="H1447" s="74"/>
      <c r="I1447" s="74"/>
      <c r="J1447" s="74"/>
      <c r="K1447" s="74"/>
      <c r="L1447" s="74">
        <v>0</v>
      </c>
      <c r="M1447" s="74"/>
      <c r="N1447" s="74">
        <v>0</v>
      </c>
      <c r="O1447" s="74"/>
      <c r="P1447" s="70">
        <f t="shared" si="661"/>
        <v>0</v>
      </c>
      <c r="Q1447" s="70" t="e">
        <f t="shared" si="662"/>
        <v>#DIV/0!</v>
      </c>
      <c r="R1447" s="71" t="e">
        <f>#REF!-F1447</f>
        <v>#REF!</v>
      </c>
      <c r="S1447" s="71" t="e">
        <f>#REF!/F1447*100</f>
        <v>#REF!</v>
      </c>
      <c r="T1447" s="70" t="e">
        <f>L1447-#REF!</f>
        <v>#REF!</v>
      </c>
      <c r="U1447" s="70" t="e">
        <f>+L1447/#REF!*100</f>
        <v>#REF!</v>
      </c>
      <c r="V1447" s="70">
        <f t="shared" si="666"/>
        <v>0</v>
      </c>
      <c r="W1447" s="70" t="e">
        <f t="shared" si="667"/>
        <v>#DIV/0!</v>
      </c>
      <c r="X1447" s="113"/>
    </row>
    <row r="1448" spans="1:24" s="112" customFormat="1" outlineLevel="1">
      <c r="A1448" s="60"/>
      <c r="B1448" s="110" t="s">
        <v>124</v>
      </c>
      <c r="C1448" s="78">
        <v>2231</v>
      </c>
      <c r="D1448" s="67">
        <f>D1449+D1450+D1451+D1452</f>
        <v>27705.9</v>
      </c>
      <c r="E1448" s="67"/>
      <c r="F1448" s="67">
        <f>F1449+F1450+F1451+F1452</f>
        <v>27030.1</v>
      </c>
      <c r="G1448" s="67"/>
      <c r="H1448" s="67">
        <f>H1449+H1450+H1451+H1452</f>
        <v>27030.1</v>
      </c>
      <c r="I1448" s="67"/>
      <c r="J1448" s="67">
        <f>J1449+J1450+J1451+J1452</f>
        <v>29334.6</v>
      </c>
      <c r="K1448" s="67"/>
      <c r="L1448" s="67">
        <f>L1449+L1450+L1451+L1452</f>
        <v>33947.600000000006</v>
      </c>
      <c r="M1448" s="67"/>
      <c r="N1448" s="67">
        <f>N1449+N1450+N1451+N1452</f>
        <v>36290.400000000001</v>
      </c>
      <c r="O1448" s="67"/>
      <c r="P1448" s="111">
        <f t="shared" si="661"/>
        <v>-675.80000000000291</v>
      </c>
      <c r="Q1448" s="111">
        <f t="shared" si="662"/>
        <v>97.56080834768045</v>
      </c>
      <c r="R1448" s="98" t="e">
        <f>#REF!-F1448</f>
        <v>#REF!</v>
      </c>
      <c r="S1448" s="98" t="e">
        <f>#REF!/F1448*100</f>
        <v>#REF!</v>
      </c>
      <c r="T1448" s="111" t="e">
        <f>L1448-#REF!</f>
        <v>#REF!</v>
      </c>
      <c r="U1448" s="111" t="e">
        <f>+L1448/#REF!*100</f>
        <v>#REF!</v>
      </c>
      <c r="V1448" s="111">
        <f t="shared" si="666"/>
        <v>2342.7999999999956</v>
      </c>
      <c r="W1448" s="111">
        <f t="shared" si="667"/>
        <v>106.9012242397106</v>
      </c>
      <c r="X1448" s="117"/>
    </row>
    <row r="1449" spans="1:24" outlineLevel="1">
      <c r="A1449" s="60"/>
      <c r="B1449" s="81" t="s">
        <v>96</v>
      </c>
      <c r="C1449" s="73">
        <v>22311100</v>
      </c>
      <c r="D1449" s="74">
        <v>5415.3</v>
      </c>
      <c r="E1449" s="74"/>
      <c r="F1449" s="74">
        <v>5562.8</v>
      </c>
      <c r="G1449" s="74"/>
      <c r="H1449" s="74">
        <v>5562.8</v>
      </c>
      <c r="I1449" s="74"/>
      <c r="J1449" s="74">
        <v>5562.8</v>
      </c>
      <c r="K1449" s="74"/>
      <c r="L1449" s="74">
        <v>4829.3</v>
      </c>
      <c r="M1449" s="74"/>
      <c r="N1449" s="74">
        <v>5312.3</v>
      </c>
      <c r="O1449" s="74"/>
      <c r="P1449" s="70">
        <f t="shared" si="661"/>
        <v>147.5</v>
      </c>
      <c r="Q1449" s="70">
        <f t="shared" si="662"/>
        <v>102.72376414972393</v>
      </c>
      <c r="R1449" s="71" t="e">
        <f>#REF!-F1449</f>
        <v>#REF!</v>
      </c>
      <c r="S1449" s="71" t="e">
        <f>#REF!/F1449*100</f>
        <v>#REF!</v>
      </c>
      <c r="T1449" s="70" t="e">
        <f>L1449-#REF!</f>
        <v>#REF!</v>
      </c>
      <c r="U1449" s="70" t="e">
        <f>+L1449/#REF!*100</f>
        <v>#REF!</v>
      </c>
      <c r="V1449" s="70">
        <f t="shared" si="666"/>
        <v>483</v>
      </c>
      <c r="W1449" s="70">
        <f t="shared" si="667"/>
        <v>110.00144948543267</v>
      </c>
      <c r="X1449" s="113"/>
    </row>
    <row r="1450" spans="1:24" outlineLevel="1">
      <c r="A1450" s="60"/>
      <c r="B1450" s="81" t="s">
        <v>97</v>
      </c>
      <c r="C1450" s="73">
        <v>22311200</v>
      </c>
      <c r="D1450" s="100">
        <v>6570</v>
      </c>
      <c r="E1450" s="74"/>
      <c r="F1450" s="100">
        <v>8215.5</v>
      </c>
      <c r="G1450" s="74"/>
      <c r="H1450" s="100">
        <v>8215.5</v>
      </c>
      <c r="I1450" s="74"/>
      <c r="J1450" s="100">
        <v>10520</v>
      </c>
      <c r="K1450" s="74"/>
      <c r="L1450" s="100">
        <v>10520</v>
      </c>
      <c r="M1450" s="74"/>
      <c r="N1450" s="100">
        <v>10520</v>
      </c>
      <c r="O1450" s="74"/>
      <c r="P1450" s="70">
        <f t="shared" si="661"/>
        <v>1645.5</v>
      </c>
      <c r="Q1450" s="70">
        <f t="shared" si="662"/>
        <v>125.04566210045662</v>
      </c>
      <c r="R1450" s="71" t="e">
        <f>#REF!-F1450</f>
        <v>#REF!</v>
      </c>
      <c r="S1450" s="71" t="e">
        <f>#REF!/F1450*100</f>
        <v>#REF!</v>
      </c>
      <c r="T1450" s="70" t="e">
        <f>L1450-#REF!</f>
        <v>#REF!</v>
      </c>
      <c r="U1450" s="70" t="e">
        <f>+L1450/#REF!*100</f>
        <v>#REF!</v>
      </c>
      <c r="V1450" s="70">
        <f t="shared" si="666"/>
        <v>0</v>
      </c>
      <c r="W1450" s="70">
        <f t="shared" si="667"/>
        <v>100</v>
      </c>
      <c r="X1450" s="113"/>
    </row>
    <row r="1451" spans="1:24" ht="25.5" outlineLevel="1">
      <c r="A1451" s="60"/>
      <c r="B1451" s="81" t="s">
        <v>98</v>
      </c>
      <c r="C1451" s="73">
        <v>22311300</v>
      </c>
      <c r="D1451" s="100">
        <v>15166.7</v>
      </c>
      <c r="E1451" s="74"/>
      <c r="F1451" s="100">
        <v>12308.2</v>
      </c>
      <c r="G1451" s="74"/>
      <c r="H1451" s="100">
        <v>12308.2</v>
      </c>
      <c r="I1451" s="74"/>
      <c r="J1451" s="100">
        <v>12308.2</v>
      </c>
      <c r="K1451" s="74"/>
      <c r="L1451" s="100">
        <v>17630.5</v>
      </c>
      <c r="M1451" s="74"/>
      <c r="N1451" s="100">
        <v>19393.5</v>
      </c>
      <c r="O1451" s="74"/>
      <c r="P1451" s="70">
        <f t="shared" si="661"/>
        <v>-2858.5</v>
      </c>
      <c r="Q1451" s="70">
        <f t="shared" si="662"/>
        <v>81.152788675189726</v>
      </c>
      <c r="R1451" s="71" t="e">
        <f>#REF!-F1451</f>
        <v>#REF!</v>
      </c>
      <c r="S1451" s="71" t="e">
        <f>#REF!/F1451*100</f>
        <v>#REF!</v>
      </c>
      <c r="T1451" s="70" t="e">
        <f>L1451-#REF!</f>
        <v>#REF!</v>
      </c>
      <c r="U1451" s="70" t="e">
        <f>+L1451/#REF!*100</f>
        <v>#REF!</v>
      </c>
      <c r="V1451" s="70">
        <f t="shared" si="666"/>
        <v>1763</v>
      </c>
      <c r="W1451" s="70">
        <f t="shared" si="667"/>
        <v>109.99971640055585</v>
      </c>
      <c r="X1451" s="113"/>
    </row>
    <row r="1452" spans="1:24" outlineLevel="1">
      <c r="A1452" s="60"/>
      <c r="B1452" s="81" t="s">
        <v>99</v>
      </c>
      <c r="C1452" s="73">
        <v>22311400</v>
      </c>
      <c r="D1452" s="100">
        <v>553.9</v>
      </c>
      <c r="E1452" s="74"/>
      <c r="F1452" s="100">
        <v>943.6</v>
      </c>
      <c r="G1452" s="74"/>
      <c r="H1452" s="100">
        <v>943.6</v>
      </c>
      <c r="I1452" s="74"/>
      <c r="J1452" s="100">
        <v>943.6</v>
      </c>
      <c r="K1452" s="74"/>
      <c r="L1452" s="100">
        <v>967.8</v>
      </c>
      <c r="M1452" s="74"/>
      <c r="N1452" s="100">
        <v>1064.5999999999999</v>
      </c>
      <c r="O1452" s="74"/>
      <c r="P1452" s="70">
        <f t="shared" si="661"/>
        <v>389.70000000000005</v>
      </c>
      <c r="Q1452" s="70">
        <f t="shared" si="662"/>
        <v>170.35565986640188</v>
      </c>
      <c r="R1452" s="71" t="e">
        <f>#REF!-F1452</f>
        <v>#REF!</v>
      </c>
      <c r="S1452" s="71" t="e">
        <f>#REF!/F1452*100</f>
        <v>#REF!</v>
      </c>
      <c r="T1452" s="70" t="e">
        <f>L1452-#REF!</f>
        <v>#REF!</v>
      </c>
      <c r="U1452" s="70" t="e">
        <f>+L1452/#REF!*100</f>
        <v>#REF!</v>
      </c>
      <c r="V1452" s="70">
        <f t="shared" si="666"/>
        <v>96.799999999999955</v>
      </c>
      <c r="W1452" s="70">
        <f t="shared" si="667"/>
        <v>110.0020665426741</v>
      </c>
      <c r="X1452" s="113"/>
    </row>
    <row r="1453" spans="1:24" outlineLevel="1">
      <c r="A1453" s="60"/>
      <c r="B1453" s="81" t="s">
        <v>100</v>
      </c>
      <c r="C1453" s="73">
        <v>2235</v>
      </c>
      <c r="D1453" s="74"/>
      <c r="E1453" s="74"/>
      <c r="F1453" s="74"/>
      <c r="G1453" s="74"/>
      <c r="H1453" s="74"/>
      <c r="I1453" s="74"/>
      <c r="J1453" s="74"/>
      <c r="K1453" s="74"/>
      <c r="L1453" s="74"/>
      <c r="M1453" s="74"/>
      <c r="N1453" s="74"/>
      <c r="O1453" s="74"/>
      <c r="P1453" s="70">
        <f t="shared" si="661"/>
        <v>0</v>
      </c>
      <c r="Q1453" s="70" t="e">
        <f t="shared" si="662"/>
        <v>#DIV/0!</v>
      </c>
      <c r="R1453" s="71" t="e">
        <f>#REF!-F1453</f>
        <v>#REF!</v>
      </c>
      <c r="S1453" s="71" t="e">
        <f>#REF!/F1453*100</f>
        <v>#REF!</v>
      </c>
      <c r="T1453" s="70" t="e">
        <f>L1453-#REF!</f>
        <v>#REF!</v>
      </c>
      <c r="U1453" s="70" t="e">
        <f>+L1453/#REF!*100</f>
        <v>#REF!</v>
      </c>
      <c r="V1453" s="70">
        <f t="shared" si="666"/>
        <v>0</v>
      </c>
      <c r="W1453" s="70" t="e">
        <f t="shared" si="667"/>
        <v>#DIV/0!</v>
      </c>
      <c r="X1453" s="113"/>
    </row>
    <row r="1454" spans="1:24" ht="13.5" customHeight="1" outlineLevel="1">
      <c r="A1454" s="60"/>
      <c r="B1454" s="72" t="s">
        <v>101</v>
      </c>
      <c r="C1454" s="73">
        <v>2511</v>
      </c>
      <c r="D1454" s="74"/>
      <c r="E1454" s="74"/>
      <c r="F1454" s="74"/>
      <c r="G1454" s="74"/>
      <c r="H1454" s="74"/>
      <c r="I1454" s="74"/>
      <c r="J1454" s="74"/>
      <c r="K1454" s="74"/>
      <c r="L1454" s="74"/>
      <c r="M1454" s="74"/>
      <c r="N1454" s="74"/>
      <c r="O1454" s="74"/>
      <c r="P1454" s="70">
        <f t="shared" ref="P1454:P1517" si="668">F1454-D1454</f>
        <v>0</v>
      </c>
      <c r="Q1454" s="70" t="e">
        <f t="shared" ref="Q1454:Q1517" si="669">+F1454/D1454*100</f>
        <v>#DIV/0!</v>
      </c>
      <c r="R1454" s="71" t="e">
        <f>#REF!-F1454</f>
        <v>#REF!</v>
      </c>
      <c r="S1454" s="71" t="e">
        <f>#REF!/F1454*100</f>
        <v>#REF!</v>
      </c>
      <c r="T1454" s="70" t="e">
        <f>L1454-#REF!</f>
        <v>#REF!</v>
      </c>
      <c r="U1454" s="70" t="e">
        <f>+L1454/#REF!*100</f>
        <v>#REF!</v>
      </c>
      <c r="V1454" s="70">
        <f t="shared" si="666"/>
        <v>0</v>
      </c>
      <c r="W1454" s="70" t="e">
        <f t="shared" si="667"/>
        <v>#DIV/0!</v>
      </c>
      <c r="X1454" s="113"/>
    </row>
    <row r="1455" spans="1:24" ht="13.5" customHeight="1" outlineLevel="1">
      <c r="A1455" s="60"/>
      <c r="B1455" s="72" t="s">
        <v>102</v>
      </c>
      <c r="C1455" s="73">
        <v>2512</v>
      </c>
      <c r="D1455" s="74"/>
      <c r="E1455" s="74"/>
      <c r="F1455" s="74"/>
      <c r="G1455" s="74"/>
      <c r="H1455" s="74"/>
      <c r="I1455" s="74"/>
      <c r="J1455" s="74"/>
      <c r="K1455" s="74"/>
      <c r="L1455" s="74"/>
      <c r="M1455" s="74"/>
      <c r="N1455" s="74"/>
      <c r="O1455" s="74"/>
      <c r="P1455" s="70">
        <f t="shared" si="668"/>
        <v>0</v>
      </c>
      <c r="Q1455" s="70" t="e">
        <f t="shared" si="669"/>
        <v>#DIV/0!</v>
      </c>
      <c r="R1455" s="71" t="e">
        <f>#REF!-F1455</f>
        <v>#REF!</v>
      </c>
      <c r="S1455" s="71" t="e">
        <f>#REF!/F1455*100</f>
        <v>#REF!</v>
      </c>
      <c r="T1455" s="70" t="e">
        <f>L1455-#REF!</f>
        <v>#REF!</v>
      </c>
      <c r="U1455" s="70" t="e">
        <f>+L1455/#REF!*100</f>
        <v>#REF!</v>
      </c>
      <c r="V1455" s="70">
        <f t="shared" si="666"/>
        <v>0</v>
      </c>
      <c r="W1455" s="70" t="e">
        <f t="shared" si="667"/>
        <v>#DIV/0!</v>
      </c>
      <c r="X1455" s="113"/>
    </row>
    <row r="1456" spans="1:24" outlineLevel="1">
      <c r="A1456" s="60"/>
      <c r="B1456" s="72" t="s">
        <v>129</v>
      </c>
      <c r="C1456" s="73">
        <v>2521</v>
      </c>
      <c r="D1456" s="74"/>
      <c r="E1456" s="74"/>
      <c r="F1456" s="74"/>
      <c r="G1456" s="74"/>
      <c r="H1456" s="74"/>
      <c r="I1456" s="74"/>
      <c r="J1456" s="74"/>
      <c r="K1456" s="74"/>
      <c r="L1456" s="74"/>
      <c r="M1456" s="74"/>
      <c r="N1456" s="74"/>
      <c r="O1456" s="74"/>
      <c r="P1456" s="70">
        <f t="shared" si="668"/>
        <v>0</v>
      </c>
      <c r="Q1456" s="70" t="e">
        <f t="shared" si="669"/>
        <v>#DIV/0!</v>
      </c>
      <c r="R1456" s="71" t="e">
        <f>#REF!-F1456</f>
        <v>#REF!</v>
      </c>
      <c r="S1456" s="71" t="e">
        <f>#REF!/F1456*100</f>
        <v>#REF!</v>
      </c>
      <c r="T1456" s="70" t="e">
        <f>L1456-#REF!</f>
        <v>#REF!</v>
      </c>
      <c r="U1456" s="70" t="e">
        <f>+L1456/#REF!*100</f>
        <v>#REF!</v>
      </c>
      <c r="V1456" s="70">
        <f t="shared" si="666"/>
        <v>0</v>
      </c>
      <c r="W1456" s="70" t="e">
        <f t="shared" si="667"/>
        <v>#DIV/0!</v>
      </c>
      <c r="X1456" s="113"/>
    </row>
    <row r="1457" spans="1:24" ht="25.5" outlineLevel="1">
      <c r="A1457" s="60"/>
      <c r="B1457" s="85" t="s">
        <v>104</v>
      </c>
      <c r="C1457" s="73">
        <v>2721</v>
      </c>
      <c r="D1457" s="74">
        <v>530</v>
      </c>
      <c r="E1457" s="74"/>
      <c r="F1457" s="74">
        <v>700</v>
      </c>
      <c r="G1457" s="74"/>
      <c r="H1457" s="74">
        <v>700</v>
      </c>
      <c r="I1457" s="74"/>
      <c r="J1457" s="74">
        <v>700</v>
      </c>
      <c r="K1457" s="74"/>
      <c r="L1457" s="74">
        <v>700</v>
      </c>
      <c r="M1457" s="74"/>
      <c r="N1457" s="74">
        <v>700</v>
      </c>
      <c r="O1457" s="74"/>
      <c r="P1457" s="70">
        <f t="shared" si="668"/>
        <v>170</v>
      </c>
      <c r="Q1457" s="70">
        <f t="shared" si="669"/>
        <v>132.0754716981132</v>
      </c>
      <c r="R1457" s="71" t="e">
        <f>#REF!-F1457</f>
        <v>#REF!</v>
      </c>
      <c r="S1457" s="71" t="e">
        <f>#REF!/F1457*100</f>
        <v>#REF!</v>
      </c>
      <c r="T1457" s="70" t="e">
        <f>L1457-#REF!</f>
        <v>#REF!</v>
      </c>
      <c r="U1457" s="70" t="e">
        <f>+L1457/#REF!*100</f>
        <v>#REF!</v>
      </c>
      <c r="V1457" s="70">
        <f t="shared" si="666"/>
        <v>0</v>
      </c>
      <c r="W1457" s="70">
        <f t="shared" si="667"/>
        <v>100</v>
      </c>
      <c r="X1457" s="113"/>
    </row>
    <row r="1458" spans="1:24" outlineLevel="1">
      <c r="A1458" s="60"/>
      <c r="B1458" s="86" t="s">
        <v>185</v>
      </c>
      <c r="C1458" s="73">
        <v>28241</v>
      </c>
      <c r="D1458" s="74"/>
      <c r="E1458" s="74"/>
      <c r="F1458" s="74"/>
      <c r="G1458" s="74"/>
      <c r="H1458" s="74"/>
      <c r="I1458" s="74"/>
      <c r="J1458" s="74"/>
      <c r="K1458" s="74"/>
      <c r="L1458" s="74"/>
      <c r="M1458" s="74"/>
      <c r="N1458" s="74"/>
      <c r="O1458" s="74"/>
      <c r="P1458" s="70">
        <f t="shared" si="668"/>
        <v>0</v>
      </c>
      <c r="Q1458" s="70" t="e">
        <f t="shared" si="669"/>
        <v>#DIV/0!</v>
      </c>
      <c r="R1458" s="71" t="e">
        <f>#REF!-F1458</f>
        <v>#REF!</v>
      </c>
      <c r="S1458" s="71" t="e">
        <f>#REF!/F1458*100</f>
        <v>#REF!</v>
      </c>
      <c r="T1458" s="70" t="e">
        <f>L1458-#REF!</f>
        <v>#REF!</v>
      </c>
      <c r="U1458" s="70" t="e">
        <f>+L1458/#REF!*100</f>
        <v>#REF!</v>
      </c>
      <c r="V1458" s="70">
        <f t="shared" si="666"/>
        <v>0</v>
      </c>
      <c r="W1458" s="70" t="e">
        <f t="shared" si="667"/>
        <v>#DIV/0!</v>
      </c>
      <c r="X1458" s="113"/>
    </row>
    <row r="1459" spans="1:24" outlineLevel="1">
      <c r="A1459" s="60"/>
      <c r="B1459" s="88" t="s">
        <v>109</v>
      </c>
      <c r="C1459" s="73"/>
      <c r="D1459" s="67">
        <f>D1460+D1461</f>
        <v>14891.861999999999</v>
      </c>
      <c r="E1459" s="67">
        <f>E1460+E1461+E1462</f>
        <v>1683.77</v>
      </c>
      <c r="F1459" s="67">
        <f>F1460+F1461+F1462</f>
        <v>6253.8</v>
      </c>
      <c r="G1459" s="67">
        <f>SUM(G1460:G1462)</f>
        <v>1820</v>
      </c>
      <c r="H1459" s="67">
        <f>H1460+H1461+H1462</f>
        <v>7229.9</v>
      </c>
      <c r="I1459" s="67">
        <f>SUM(I1460:I1462)</f>
        <v>1891.6</v>
      </c>
      <c r="J1459" s="67">
        <f>J1460+J1461+J1462</f>
        <v>15350</v>
      </c>
      <c r="K1459" s="67">
        <f>SUM(K1460:K1462)</f>
        <v>1820</v>
      </c>
      <c r="L1459" s="67">
        <f>L1460+L1461+L1462</f>
        <v>47864.7</v>
      </c>
      <c r="M1459" s="67">
        <f>SUM(M1460:M1462)</f>
        <v>1820</v>
      </c>
      <c r="N1459" s="67">
        <f>N1460+N1461+N1462</f>
        <v>38769.1</v>
      </c>
      <c r="O1459" s="67">
        <f>SUM(O1460:O1462)</f>
        <v>1820</v>
      </c>
      <c r="P1459" s="70">
        <f t="shared" si="668"/>
        <v>-8638.0619999999981</v>
      </c>
      <c r="Q1459" s="70">
        <f t="shared" si="669"/>
        <v>41.9947485411831</v>
      </c>
      <c r="R1459" s="71" t="e">
        <f>#REF!-F1459</f>
        <v>#REF!</v>
      </c>
      <c r="S1459" s="71" t="e">
        <f>#REF!/F1459*100</f>
        <v>#REF!</v>
      </c>
      <c r="T1459" s="70" t="e">
        <f>L1459-#REF!</f>
        <v>#REF!</v>
      </c>
      <c r="U1459" s="70" t="e">
        <f>+L1459/#REF!*100</f>
        <v>#REF!</v>
      </c>
      <c r="V1459" s="70">
        <f t="shared" si="666"/>
        <v>-9095.5999999999985</v>
      </c>
      <c r="W1459" s="70">
        <f t="shared" si="667"/>
        <v>80.997269386416292</v>
      </c>
      <c r="X1459" s="113"/>
    </row>
    <row r="1460" spans="1:24" outlineLevel="1">
      <c r="A1460" s="60"/>
      <c r="B1460" s="72" t="s">
        <v>110</v>
      </c>
      <c r="C1460" s="73">
        <v>3111</v>
      </c>
      <c r="D1460" s="74"/>
      <c r="E1460" s="74"/>
      <c r="F1460" s="74"/>
      <c r="G1460" s="74"/>
      <c r="H1460" s="74"/>
      <c r="I1460" s="74"/>
      <c r="J1460" s="74"/>
      <c r="K1460" s="74"/>
      <c r="L1460" s="74">
        <v>25713.7</v>
      </c>
      <c r="M1460" s="74"/>
      <c r="N1460" s="74">
        <v>28285.1</v>
      </c>
      <c r="O1460" s="74"/>
      <c r="P1460" s="70">
        <f t="shared" si="668"/>
        <v>0</v>
      </c>
      <c r="Q1460" s="70" t="e">
        <f t="shared" si="669"/>
        <v>#DIV/0!</v>
      </c>
      <c r="R1460" s="71" t="e">
        <f>#REF!-F1460</f>
        <v>#REF!</v>
      </c>
      <c r="S1460" s="71" t="e">
        <f>#REF!/F1460*100</f>
        <v>#REF!</v>
      </c>
      <c r="T1460" s="70" t="e">
        <f>L1460-#REF!</f>
        <v>#REF!</v>
      </c>
      <c r="U1460" s="70" t="e">
        <f>+L1460/#REF!*100</f>
        <v>#REF!</v>
      </c>
      <c r="V1460" s="70">
        <f t="shared" si="666"/>
        <v>2571.3999999999978</v>
      </c>
      <c r="W1460" s="70">
        <f t="shared" si="667"/>
        <v>110.00011666932411</v>
      </c>
      <c r="X1460" s="113"/>
    </row>
    <row r="1461" spans="1:24" outlineLevel="1">
      <c r="A1461" s="60"/>
      <c r="B1461" s="72" t="s">
        <v>111</v>
      </c>
      <c r="C1461" s="73">
        <v>3112</v>
      </c>
      <c r="D1461" s="82">
        <v>14891.861999999999</v>
      </c>
      <c r="E1461" s="82">
        <v>1683.77</v>
      </c>
      <c r="F1461" s="74">
        <v>6253.8</v>
      </c>
      <c r="G1461" s="100">
        <v>1820</v>
      </c>
      <c r="H1461" s="74">
        <v>7229.9</v>
      </c>
      <c r="I1461" s="100">
        <v>1891.6</v>
      </c>
      <c r="J1461" s="74">
        <v>15350</v>
      </c>
      <c r="K1461" s="100">
        <v>1820</v>
      </c>
      <c r="L1461" s="74">
        <v>22151</v>
      </c>
      <c r="M1461" s="100">
        <v>1820</v>
      </c>
      <c r="N1461" s="74">
        <v>10484</v>
      </c>
      <c r="O1461" s="100">
        <v>1820</v>
      </c>
      <c r="P1461" s="70">
        <f t="shared" si="668"/>
        <v>-8638.0619999999981</v>
      </c>
      <c r="Q1461" s="70">
        <f t="shared" si="669"/>
        <v>41.9947485411831</v>
      </c>
      <c r="R1461" s="71" t="e">
        <f>#REF!-F1461</f>
        <v>#REF!</v>
      </c>
      <c r="S1461" s="71" t="e">
        <f>#REF!/F1461*100</f>
        <v>#REF!</v>
      </c>
      <c r="T1461" s="70" t="e">
        <f>L1461-#REF!</f>
        <v>#REF!</v>
      </c>
      <c r="U1461" s="70" t="e">
        <f>+L1461/#REF!*100</f>
        <v>#REF!</v>
      </c>
      <c r="V1461" s="70">
        <f t="shared" si="666"/>
        <v>-11667</v>
      </c>
      <c r="W1461" s="70">
        <f t="shared" si="667"/>
        <v>47.329691661775989</v>
      </c>
      <c r="X1461" s="113"/>
    </row>
    <row r="1462" spans="1:24" outlineLevel="1">
      <c r="A1462" s="60"/>
      <c r="B1462" s="72" t="s">
        <v>112</v>
      </c>
      <c r="C1462" s="73">
        <v>3113</v>
      </c>
      <c r="D1462" s="74"/>
      <c r="E1462" s="74"/>
      <c r="F1462" s="74"/>
      <c r="G1462" s="74"/>
      <c r="H1462" s="74"/>
      <c r="I1462" s="74"/>
      <c r="J1462" s="74"/>
      <c r="K1462" s="74"/>
      <c r="L1462" s="74"/>
      <c r="M1462" s="74"/>
      <c r="N1462" s="74">
        <v>0</v>
      </c>
      <c r="O1462" s="74"/>
      <c r="P1462" s="70">
        <f t="shared" si="668"/>
        <v>0</v>
      </c>
      <c r="Q1462" s="70" t="e">
        <f t="shared" si="669"/>
        <v>#DIV/0!</v>
      </c>
      <c r="R1462" s="71" t="e">
        <f>#REF!-F1462</f>
        <v>#REF!</v>
      </c>
      <c r="S1462" s="71" t="e">
        <f>#REF!/F1462*100</f>
        <v>#REF!</v>
      </c>
      <c r="T1462" s="70" t="e">
        <f>L1462-#REF!</f>
        <v>#REF!</v>
      </c>
      <c r="U1462" s="70" t="e">
        <f>+L1462/#REF!*100</f>
        <v>#REF!</v>
      </c>
      <c r="V1462" s="70">
        <f t="shared" si="666"/>
        <v>0</v>
      </c>
      <c r="W1462" s="70" t="e">
        <f t="shared" si="667"/>
        <v>#DIV/0!</v>
      </c>
      <c r="X1462" s="113"/>
    </row>
    <row r="1463" spans="1:24" outlineLevel="1">
      <c r="A1463" s="60"/>
      <c r="B1463" s="107"/>
      <c r="C1463" s="97"/>
      <c r="D1463" s="94"/>
      <c r="E1463" s="94"/>
      <c r="F1463" s="94"/>
      <c r="G1463" s="94"/>
      <c r="H1463" s="94"/>
      <c r="I1463" s="94"/>
      <c r="J1463" s="94"/>
      <c r="K1463" s="94"/>
      <c r="L1463" s="94"/>
      <c r="M1463" s="94"/>
      <c r="N1463" s="94"/>
      <c r="O1463" s="94"/>
      <c r="P1463" s="70">
        <f t="shared" si="668"/>
        <v>0</v>
      </c>
      <c r="Q1463" s="70" t="e">
        <f t="shared" si="669"/>
        <v>#DIV/0!</v>
      </c>
      <c r="R1463" s="71" t="e">
        <f>#REF!-F1463</f>
        <v>#REF!</v>
      </c>
      <c r="S1463" s="71" t="e">
        <f>#REF!/F1463*100</f>
        <v>#REF!</v>
      </c>
      <c r="T1463" s="70" t="e">
        <f>L1463-#REF!</f>
        <v>#REF!</v>
      </c>
      <c r="U1463" s="70" t="e">
        <f>+L1463/#REF!*100</f>
        <v>#REF!</v>
      </c>
      <c r="V1463" s="70">
        <f t="shared" si="666"/>
        <v>0</v>
      </c>
      <c r="W1463" s="70" t="e">
        <f t="shared" si="667"/>
        <v>#DIV/0!</v>
      </c>
      <c r="X1463" s="113"/>
    </row>
    <row r="1464" spans="1:24" ht="24.75" customHeight="1" outlineLevel="1">
      <c r="A1464" s="60">
        <v>31</v>
      </c>
      <c r="B1464" s="107" t="s">
        <v>191</v>
      </c>
      <c r="C1464" s="97" t="s">
        <v>192</v>
      </c>
      <c r="D1464" s="94"/>
      <c r="E1464" s="94"/>
      <c r="F1464" s="94"/>
      <c r="G1464" s="94"/>
      <c r="H1464" s="94"/>
      <c r="I1464" s="94"/>
      <c r="J1464" s="94"/>
      <c r="K1464" s="94"/>
      <c r="L1464" s="94"/>
      <c r="M1464" s="94"/>
      <c r="N1464" s="94"/>
      <c r="O1464" s="94"/>
      <c r="P1464" s="70">
        <f t="shared" si="668"/>
        <v>0</v>
      </c>
      <c r="Q1464" s="70" t="e">
        <f t="shared" si="669"/>
        <v>#DIV/0!</v>
      </c>
      <c r="R1464" s="71" t="e">
        <f>#REF!-F1464</f>
        <v>#REF!</v>
      </c>
      <c r="S1464" s="71" t="e">
        <f>#REF!/F1464*100</f>
        <v>#REF!</v>
      </c>
      <c r="T1464" s="70" t="e">
        <f>L1464-#REF!</f>
        <v>#REF!</v>
      </c>
      <c r="U1464" s="70" t="e">
        <f>+L1464/#REF!*100</f>
        <v>#REF!</v>
      </c>
      <c r="V1464" s="70">
        <f t="shared" si="666"/>
        <v>0</v>
      </c>
      <c r="W1464" s="70" t="e">
        <f t="shared" si="667"/>
        <v>#DIV/0!</v>
      </c>
      <c r="X1464" s="113"/>
    </row>
    <row r="1465" spans="1:24" outlineLevel="1">
      <c r="A1465" s="60"/>
      <c r="B1465" s="107" t="s">
        <v>117</v>
      </c>
      <c r="C1465" s="97"/>
      <c r="D1465" s="67">
        <f>SUM(D1466:D1472,D1477:D1495)-D1484</f>
        <v>3217.431</v>
      </c>
      <c r="E1465" s="67">
        <f>SUM(E1466:E1472,E1477:E1495)-E1484</f>
        <v>0</v>
      </c>
      <c r="F1465" s="67">
        <f>SUM(F1466:F1472,F1477:F1495)-F1484</f>
        <v>3123.1000000000004</v>
      </c>
      <c r="G1465" s="67">
        <f>SUM(G1466:G1472,G1477:G1495)</f>
        <v>721.9</v>
      </c>
      <c r="H1465" s="67">
        <f>SUM(H1466:H1472,H1477:H1495)-H1484</f>
        <v>3120.6000000000008</v>
      </c>
      <c r="I1465" s="67">
        <f>SUM(I1466:I1472,I1477:I1495)</f>
        <v>766.7</v>
      </c>
      <c r="J1465" s="67">
        <f>SUM(J1466:J1472,J1477:J1495)-J1484</f>
        <v>4792.2000000000007</v>
      </c>
      <c r="K1465" s="67">
        <f>SUM(K1466:K1472,K1477:K1495)</f>
        <v>721.9</v>
      </c>
      <c r="L1465" s="67">
        <f>SUM(L1466:L1472,L1477:L1495)-L1484</f>
        <v>6137.1</v>
      </c>
      <c r="M1465" s="67">
        <f>SUM(M1466:M1472,M1477:M1495)</f>
        <v>721.9</v>
      </c>
      <c r="N1465" s="67">
        <f>SUM(N1466:N1472,N1477:N1495)-N1484</f>
        <v>8420.5000000000018</v>
      </c>
      <c r="O1465" s="67">
        <f>SUM(O1466:O1472,O1477:O1495)</f>
        <v>721.9</v>
      </c>
      <c r="P1465" s="70">
        <f t="shared" si="668"/>
        <v>-94.330999999999676</v>
      </c>
      <c r="Q1465" s="70">
        <f t="shared" si="669"/>
        <v>97.068126713517728</v>
      </c>
      <c r="R1465" s="71" t="e">
        <f>#REF!-F1465</f>
        <v>#REF!</v>
      </c>
      <c r="S1465" s="71" t="e">
        <f>#REF!/F1465*100</f>
        <v>#REF!</v>
      </c>
      <c r="T1465" s="70" t="e">
        <f>L1465-#REF!</f>
        <v>#REF!</v>
      </c>
      <c r="U1465" s="70" t="e">
        <f>+L1465/#REF!*100</f>
        <v>#REF!</v>
      </c>
      <c r="V1465" s="70">
        <f t="shared" si="666"/>
        <v>2283.4000000000015</v>
      </c>
      <c r="W1465" s="70">
        <f t="shared" si="667"/>
        <v>137.206498183181</v>
      </c>
      <c r="X1465" s="113"/>
    </row>
    <row r="1466" spans="1:24" outlineLevel="1">
      <c r="A1466" s="60"/>
      <c r="B1466" s="72" t="s">
        <v>77</v>
      </c>
      <c r="C1466" s="73">
        <v>2111</v>
      </c>
      <c r="D1466" s="74"/>
      <c r="E1466" s="74"/>
      <c r="F1466" s="74"/>
      <c r="G1466" s="74"/>
      <c r="H1466" s="74"/>
      <c r="I1466" s="74"/>
      <c r="J1466" s="74"/>
      <c r="K1466" s="74"/>
      <c r="L1466" s="74"/>
      <c r="M1466" s="74"/>
      <c r="N1466" s="74"/>
      <c r="O1466" s="74"/>
      <c r="P1466" s="70">
        <f t="shared" si="668"/>
        <v>0</v>
      </c>
      <c r="Q1466" s="70" t="e">
        <f t="shared" si="669"/>
        <v>#DIV/0!</v>
      </c>
      <c r="R1466" s="71" t="e">
        <f>#REF!-F1466</f>
        <v>#REF!</v>
      </c>
      <c r="S1466" s="71" t="e">
        <f>#REF!/F1466*100</f>
        <v>#REF!</v>
      </c>
      <c r="T1466" s="70" t="e">
        <f>L1466-#REF!</f>
        <v>#REF!</v>
      </c>
      <c r="U1466" s="70" t="e">
        <f>+L1466/#REF!*100</f>
        <v>#REF!</v>
      </c>
      <c r="V1466" s="70">
        <f t="shared" si="666"/>
        <v>0</v>
      </c>
      <c r="W1466" s="70" t="e">
        <f t="shared" si="667"/>
        <v>#DIV/0!</v>
      </c>
      <c r="X1466" s="113"/>
    </row>
    <row r="1467" spans="1:24" outlineLevel="1">
      <c r="A1467" s="60"/>
      <c r="B1467" s="72" t="s">
        <v>118</v>
      </c>
      <c r="C1467" s="73">
        <v>2121</v>
      </c>
      <c r="D1467" s="74"/>
      <c r="E1467" s="74"/>
      <c r="F1467" s="74"/>
      <c r="G1467" s="74"/>
      <c r="H1467" s="74"/>
      <c r="I1467" s="74"/>
      <c r="J1467" s="74"/>
      <c r="K1467" s="74"/>
      <c r="L1467" s="74"/>
      <c r="M1467" s="74"/>
      <c r="N1467" s="74"/>
      <c r="O1467" s="74"/>
      <c r="P1467" s="70">
        <f t="shared" si="668"/>
        <v>0</v>
      </c>
      <c r="Q1467" s="70" t="e">
        <f t="shared" si="669"/>
        <v>#DIV/0!</v>
      </c>
      <c r="R1467" s="71" t="e">
        <f>#REF!-F1467</f>
        <v>#REF!</v>
      </c>
      <c r="S1467" s="71" t="e">
        <f>#REF!/F1467*100</f>
        <v>#REF!</v>
      </c>
      <c r="T1467" s="70" t="e">
        <f>L1467-#REF!</f>
        <v>#REF!</v>
      </c>
      <c r="U1467" s="70" t="e">
        <f>+L1467/#REF!*100</f>
        <v>#REF!</v>
      </c>
      <c r="V1467" s="70">
        <f t="shared" si="666"/>
        <v>0</v>
      </c>
      <c r="W1467" s="70" t="e">
        <f t="shared" si="667"/>
        <v>#DIV/0!</v>
      </c>
      <c r="X1467" s="113"/>
    </row>
    <row r="1468" spans="1:24" outlineLevel="1">
      <c r="A1468" s="60"/>
      <c r="B1468" s="101" t="s">
        <v>79</v>
      </c>
      <c r="C1468" s="73">
        <v>2211</v>
      </c>
      <c r="D1468" s="74">
        <v>984.96</v>
      </c>
      <c r="E1468" s="74"/>
      <c r="F1468" s="74">
        <v>1250</v>
      </c>
      <c r="G1468" s="74"/>
      <c r="H1468" s="74">
        <v>1250</v>
      </c>
      <c r="I1468" s="74"/>
      <c r="J1468" s="74">
        <v>1250</v>
      </c>
      <c r="K1468" s="74"/>
      <c r="L1468" s="74">
        <v>1250</v>
      </c>
      <c r="M1468" s="74"/>
      <c r="N1468" s="74">
        <v>1250</v>
      </c>
      <c r="O1468" s="74"/>
      <c r="P1468" s="70">
        <f t="shared" si="668"/>
        <v>265.03999999999996</v>
      </c>
      <c r="Q1468" s="70">
        <f t="shared" si="669"/>
        <v>126.9087069525666</v>
      </c>
      <c r="R1468" s="71" t="e">
        <f>#REF!-F1468</f>
        <v>#REF!</v>
      </c>
      <c r="S1468" s="71" t="e">
        <f>#REF!/F1468*100</f>
        <v>#REF!</v>
      </c>
      <c r="T1468" s="70" t="e">
        <f>L1468-#REF!</f>
        <v>#REF!</v>
      </c>
      <c r="U1468" s="70" t="e">
        <f>+L1468/#REF!*100</f>
        <v>#REF!</v>
      </c>
      <c r="V1468" s="70">
        <f t="shared" si="666"/>
        <v>0</v>
      </c>
      <c r="W1468" s="70">
        <f t="shared" si="667"/>
        <v>100</v>
      </c>
      <c r="X1468" s="113"/>
    </row>
    <row r="1469" spans="1:24" outlineLevel="1">
      <c r="A1469" s="60"/>
      <c r="B1469" s="76" t="s">
        <v>80</v>
      </c>
      <c r="C1469" s="73">
        <v>2212</v>
      </c>
      <c r="D1469" s="100">
        <v>32.4</v>
      </c>
      <c r="E1469" s="74"/>
      <c r="F1469" s="100">
        <v>33.700000000000003</v>
      </c>
      <c r="G1469" s="74"/>
      <c r="H1469" s="100">
        <v>33.700000000000003</v>
      </c>
      <c r="I1469" s="74"/>
      <c r="J1469" s="100">
        <v>33.700000000000003</v>
      </c>
      <c r="K1469" s="74"/>
      <c r="L1469" s="100">
        <v>33.700000000000003</v>
      </c>
      <c r="M1469" s="74"/>
      <c r="N1469" s="100">
        <v>33.700000000000003</v>
      </c>
      <c r="O1469" s="74"/>
      <c r="P1469" s="70">
        <f t="shared" si="668"/>
        <v>1.3000000000000043</v>
      </c>
      <c r="Q1469" s="70">
        <f t="shared" si="669"/>
        <v>104.01234567901237</v>
      </c>
      <c r="R1469" s="71" t="e">
        <f>#REF!-F1469</f>
        <v>#REF!</v>
      </c>
      <c r="S1469" s="71" t="e">
        <f>#REF!/F1469*100</f>
        <v>#REF!</v>
      </c>
      <c r="T1469" s="70" t="e">
        <f>L1469-#REF!</f>
        <v>#REF!</v>
      </c>
      <c r="U1469" s="70" t="e">
        <f>+L1469/#REF!*100</f>
        <v>#REF!</v>
      </c>
      <c r="V1469" s="70">
        <f t="shared" si="666"/>
        <v>0</v>
      </c>
      <c r="W1469" s="70">
        <f t="shared" si="667"/>
        <v>100</v>
      </c>
      <c r="X1469" s="113"/>
    </row>
    <row r="1470" spans="1:24" outlineLevel="1">
      <c r="A1470" s="60"/>
      <c r="B1470" s="72" t="s">
        <v>81</v>
      </c>
      <c r="C1470" s="73">
        <v>2213</v>
      </c>
      <c r="D1470" s="74"/>
      <c r="E1470" s="74"/>
      <c r="F1470" s="74"/>
      <c r="G1470" s="74"/>
      <c r="H1470" s="74"/>
      <c r="I1470" s="74"/>
      <c r="J1470" s="74"/>
      <c r="K1470" s="74"/>
      <c r="L1470" s="74"/>
      <c r="M1470" s="74"/>
      <c r="N1470" s="74"/>
      <c r="O1470" s="74"/>
      <c r="P1470" s="70">
        <f t="shared" si="668"/>
        <v>0</v>
      </c>
      <c r="Q1470" s="70" t="e">
        <f t="shared" si="669"/>
        <v>#DIV/0!</v>
      </c>
      <c r="R1470" s="71" t="e">
        <f>#REF!-F1470</f>
        <v>#REF!</v>
      </c>
      <c r="S1470" s="71" t="e">
        <f>#REF!/F1470*100</f>
        <v>#REF!</v>
      </c>
      <c r="T1470" s="70" t="e">
        <f>L1470-#REF!</f>
        <v>#REF!</v>
      </c>
      <c r="U1470" s="70" t="e">
        <f>+L1470/#REF!*100</f>
        <v>#REF!</v>
      </c>
      <c r="V1470" s="70">
        <f t="shared" ref="V1470:V1533" si="670">N1470-L1470</f>
        <v>0</v>
      </c>
      <c r="W1470" s="70" t="e">
        <f t="shared" ref="W1470:W1533" si="671">+N1470/L1470*100</f>
        <v>#DIV/0!</v>
      </c>
      <c r="X1470" s="113"/>
    </row>
    <row r="1471" spans="1:24" outlineLevel="1">
      <c r="A1471" s="60"/>
      <c r="B1471" s="72" t="s">
        <v>82</v>
      </c>
      <c r="C1471" s="73">
        <v>2214</v>
      </c>
      <c r="D1471" s="74"/>
      <c r="E1471" s="74"/>
      <c r="F1471" s="74"/>
      <c r="G1471" s="74"/>
      <c r="H1471" s="74"/>
      <c r="I1471" s="74"/>
      <c r="J1471" s="74"/>
      <c r="K1471" s="74"/>
      <c r="L1471" s="74"/>
      <c r="M1471" s="74"/>
      <c r="N1471" s="74"/>
      <c r="O1471" s="74"/>
      <c r="P1471" s="70">
        <f t="shared" si="668"/>
        <v>0</v>
      </c>
      <c r="Q1471" s="70" t="e">
        <f t="shared" si="669"/>
        <v>#DIV/0!</v>
      </c>
      <c r="R1471" s="71" t="e">
        <f>#REF!-F1471</f>
        <v>#REF!</v>
      </c>
      <c r="S1471" s="71" t="e">
        <f>#REF!/F1471*100</f>
        <v>#REF!</v>
      </c>
      <c r="T1471" s="70" t="e">
        <f>L1471-#REF!</f>
        <v>#REF!</v>
      </c>
      <c r="U1471" s="70" t="e">
        <f>+L1471/#REF!*100</f>
        <v>#REF!</v>
      </c>
      <c r="V1471" s="70">
        <f t="shared" si="670"/>
        <v>0</v>
      </c>
      <c r="W1471" s="70" t="e">
        <f t="shared" si="671"/>
        <v>#DIV/0!</v>
      </c>
      <c r="X1471" s="113"/>
    </row>
    <row r="1472" spans="1:24" outlineLevel="1">
      <c r="A1472" s="60"/>
      <c r="B1472" s="83" t="s">
        <v>83</v>
      </c>
      <c r="C1472" s="78">
        <v>2215</v>
      </c>
      <c r="D1472" s="79">
        <f>D1476</f>
        <v>296.279</v>
      </c>
      <c r="E1472" s="79">
        <f t="shared" ref="E1472:O1472" si="672">E1473+E1474+E1475+E1476</f>
        <v>0</v>
      </c>
      <c r="F1472" s="79">
        <f>F1473+F1474+F1475+F1476</f>
        <v>418.4</v>
      </c>
      <c r="G1472" s="79">
        <f t="shared" si="672"/>
        <v>0</v>
      </c>
      <c r="H1472" s="79">
        <f>H1473+H1474+H1475+H1476</f>
        <v>417.2</v>
      </c>
      <c r="I1472" s="79">
        <f>I1473+I1474+I1475+I1476</f>
        <v>0</v>
      </c>
      <c r="J1472" s="79">
        <f>J1473+J1474+J1475+J1476</f>
        <v>418.4</v>
      </c>
      <c r="K1472" s="79">
        <f t="shared" ref="K1472:M1472" si="673">K1473+K1474+K1475+K1476</f>
        <v>0</v>
      </c>
      <c r="L1472" s="79">
        <f t="shared" si="672"/>
        <v>590.1</v>
      </c>
      <c r="M1472" s="79">
        <f t="shared" si="673"/>
        <v>0</v>
      </c>
      <c r="N1472" s="79">
        <f t="shared" si="672"/>
        <v>576.1</v>
      </c>
      <c r="O1472" s="79">
        <f t="shared" si="672"/>
        <v>0</v>
      </c>
      <c r="P1472" s="70">
        <f t="shared" si="668"/>
        <v>122.12099999999998</v>
      </c>
      <c r="Q1472" s="70">
        <f t="shared" si="669"/>
        <v>141.21824361497102</v>
      </c>
      <c r="R1472" s="71" t="e">
        <f>#REF!-F1472</f>
        <v>#REF!</v>
      </c>
      <c r="S1472" s="71" t="e">
        <f>#REF!/F1472*100</f>
        <v>#REF!</v>
      </c>
      <c r="T1472" s="70" t="e">
        <f>L1472-#REF!</f>
        <v>#REF!</v>
      </c>
      <c r="U1472" s="70" t="e">
        <f>+L1472/#REF!*100</f>
        <v>#REF!</v>
      </c>
      <c r="V1472" s="70">
        <f t="shared" si="670"/>
        <v>-14</v>
      </c>
      <c r="W1472" s="70">
        <f t="shared" si="671"/>
        <v>97.627520759193359</v>
      </c>
      <c r="X1472" s="113"/>
    </row>
    <row r="1473" spans="1:24" outlineLevel="1">
      <c r="A1473" s="60"/>
      <c r="B1473" s="80" t="s">
        <v>119</v>
      </c>
      <c r="C1473" s="73">
        <v>22151</v>
      </c>
      <c r="D1473" s="74"/>
      <c r="E1473" s="74"/>
      <c r="F1473" s="74"/>
      <c r="G1473" s="74"/>
      <c r="H1473" s="74"/>
      <c r="I1473" s="74"/>
      <c r="J1473" s="74"/>
      <c r="K1473" s="74"/>
      <c r="L1473" s="74"/>
      <c r="M1473" s="74"/>
      <c r="N1473" s="74"/>
      <c r="O1473" s="74"/>
      <c r="P1473" s="70">
        <f t="shared" si="668"/>
        <v>0</v>
      </c>
      <c r="Q1473" s="70" t="e">
        <f t="shared" si="669"/>
        <v>#DIV/0!</v>
      </c>
      <c r="R1473" s="71" t="e">
        <f>#REF!-F1473</f>
        <v>#REF!</v>
      </c>
      <c r="S1473" s="71" t="e">
        <f>#REF!/F1473*100</f>
        <v>#REF!</v>
      </c>
      <c r="T1473" s="70" t="e">
        <f>L1473-#REF!</f>
        <v>#REF!</v>
      </c>
      <c r="U1473" s="70" t="e">
        <f>+L1473/#REF!*100</f>
        <v>#REF!</v>
      </c>
      <c r="V1473" s="70">
        <f t="shared" si="670"/>
        <v>0</v>
      </c>
      <c r="W1473" s="70" t="e">
        <f t="shared" si="671"/>
        <v>#DIV/0!</v>
      </c>
      <c r="X1473" s="113"/>
    </row>
    <row r="1474" spans="1:24" outlineLevel="1">
      <c r="A1474" s="60"/>
      <c r="B1474" s="80" t="s">
        <v>120</v>
      </c>
      <c r="C1474" s="73">
        <v>22152</v>
      </c>
      <c r="D1474" s="74"/>
      <c r="E1474" s="74"/>
      <c r="F1474" s="74"/>
      <c r="G1474" s="74"/>
      <c r="H1474" s="74"/>
      <c r="I1474" s="74"/>
      <c r="J1474" s="74"/>
      <c r="K1474" s="74"/>
      <c r="L1474" s="74">
        <v>50.1</v>
      </c>
      <c r="M1474" s="74"/>
      <c r="N1474" s="74">
        <v>55.1</v>
      </c>
      <c r="O1474" s="74"/>
      <c r="P1474" s="70">
        <f t="shared" si="668"/>
        <v>0</v>
      </c>
      <c r="Q1474" s="70" t="e">
        <f t="shared" si="669"/>
        <v>#DIV/0!</v>
      </c>
      <c r="R1474" s="71" t="e">
        <f>#REF!-F1474</f>
        <v>#REF!</v>
      </c>
      <c r="S1474" s="71" t="e">
        <f>#REF!/F1474*100</f>
        <v>#REF!</v>
      </c>
      <c r="T1474" s="70" t="e">
        <f>L1474-#REF!</f>
        <v>#REF!</v>
      </c>
      <c r="U1474" s="70" t="e">
        <f>+L1474/#REF!*100</f>
        <v>#REF!</v>
      </c>
      <c r="V1474" s="70">
        <f t="shared" si="670"/>
        <v>5</v>
      </c>
      <c r="W1474" s="70">
        <f t="shared" si="671"/>
        <v>109.98003992015968</v>
      </c>
      <c r="X1474" s="113"/>
    </row>
    <row r="1475" spans="1:24" outlineLevel="1">
      <c r="A1475" s="60"/>
      <c r="B1475" s="80" t="s">
        <v>86</v>
      </c>
      <c r="C1475" s="73">
        <v>22153</v>
      </c>
      <c r="D1475" s="74"/>
      <c r="E1475" s="74"/>
      <c r="F1475" s="100"/>
      <c r="G1475" s="74"/>
      <c r="H1475" s="100"/>
      <c r="I1475" s="74"/>
      <c r="J1475" s="100"/>
      <c r="K1475" s="74"/>
      <c r="L1475" s="100"/>
      <c r="M1475" s="74"/>
      <c r="N1475" s="100"/>
      <c r="O1475" s="74"/>
      <c r="P1475" s="70">
        <f t="shared" si="668"/>
        <v>0</v>
      </c>
      <c r="Q1475" s="70" t="e">
        <f t="shared" si="669"/>
        <v>#DIV/0!</v>
      </c>
      <c r="R1475" s="71" t="e">
        <f>#REF!-F1475</f>
        <v>#REF!</v>
      </c>
      <c r="S1475" s="71" t="e">
        <f>#REF!/F1475*100</f>
        <v>#REF!</v>
      </c>
      <c r="T1475" s="70" t="e">
        <f>L1475-#REF!</f>
        <v>#REF!</v>
      </c>
      <c r="U1475" s="70" t="e">
        <f>+L1475/#REF!*100</f>
        <v>#REF!</v>
      </c>
      <c r="V1475" s="70">
        <f t="shared" si="670"/>
        <v>0</v>
      </c>
      <c r="W1475" s="70" t="e">
        <f t="shared" si="671"/>
        <v>#DIV/0!</v>
      </c>
      <c r="X1475" s="113"/>
    </row>
    <row r="1476" spans="1:24" outlineLevel="1">
      <c r="A1476" s="60"/>
      <c r="B1476" s="80" t="s">
        <v>121</v>
      </c>
      <c r="C1476" s="73">
        <v>22154</v>
      </c>
      <c r="D1476" s="74">
        <v>296.279</v>
      </c>
      <c r="E1476" s="74"/>
      <c r="F1476" s="100">
        <v>418.4</v>
      </c>
      <c r="G1476" s="74"/>
      <c r="H1476" s="100">
        <v>417.2</v>
      </c>
      <c r="I1476" s="74"/>
      <c r="J1476" s="100">
        <v>418.4</v>
      </c>
      <c r="K1476" s="74"/>
      <c r="L1476" s="100">
        <v>540</v>
      </c>
      <c r="M1476" s="74"/>
      <c r="N1476" s="100">
        <v>521</v>
      </c>
      <c r="O1476" s="74"/>
      <c r="P1476" s="70">
        <f t="shared" si="668"/>
        <v>122.12099999999998</v>
      </c>
      <c r="Q1476" s="70">
        <f t="shared" si="669"/>
        <v>141.21824361497102</v>
      </c>
      <c r="R1476" s="71" t="e">
        <f>#REF!-F1476</f>
        <v>#REF!</v>
      </c>
      <c r="S1476" s="71" t="e">
        <f>#REF!/F1476*100</f>
        <v>#REF!</v>
      </c>
      <c r="T1476" s="70" t="e">
        <f>L1476-#REF!</f>
        <v>#REF!</v>
      </c>
      <c r="U1476" s="70" t="e">
        <f>+L1476/#REF!*100</f>
        <v>#REF!</v>
      </c>
      <c r="V1476" s="70">
        <f t="shared" si="670"/>
        <v>-19</v>
      </c>
      <c r="W1476" s="70">
        <f t="shared" si="671"/>
        <v>96.481481481481481</v>
      </c>
      <c r="X1476" s="113"/>
    </row>
    <row r="1477" spans="1:24" outlineLevel="1">
      <c r="A1477" s="60"/>
      <c r="B1477" s="76" t="s">
        <v>88</v>
      </c>
      <c r="C1477" s="73">
        <v>2217</v>
      </c>
      <c r="D1477" s="100">
        <v>4.45</v>
      </c>
      <c r="E1477" s="74"/>
      <c r="F1477" s="100">
        <v>5</v>
      </c>
      <c r="G1477" s="74"/>
      <c r="H1477" s="100">
        <v>5</v>
      </c>
      <c r="I1477" s="74"/>
      <c r="J1477" s="100">
        <v>5</v>
      </c>
      <c r="K1477" s="74"/>
      <c r="L1477" s="100"/>
      <c r="M1477" s="74"/>
      <c r="N1477" s="100"/>
      <c r="O1477" s="74"/>
      <c r="P1477" s="70">
        <f t="shared" si="668"/>
        <v>0.54999999999999982</v>
      </c>
      <c r="Q1477" s="70">
        <f t="shared" si="669"/>
        <v>112.35955056179773</v>
      </c>
      <c r="R1477" s="71" t="e">
        <f>#REF!-F1477</f>
        <v>#REF!</v>
      </c>
      <c r="S1477" s="71" t="e">
        <f>#REF!/F1477*100</f>
        <v>#REF!</v>
      </c>
      <c r="T1477" s="70" t="e">
        <f>L1477-#REF!</f>
        <v>#REF!</v>
      </c>
      <c r="U1477" s="70" t="e">
        <f>+L1477/#REF!*100</f>
        <v>#REF!</v>
      </c>
      <c r="V1477" s="70">
        <f t="shared" si="670"/>
        <v>0</v>
      </c>
      <c r="W1477" s="70" t="e">
        <f t="shared" si="671"/>
        <v>#DIV/0!</v>
      </c>
      <c r="X1477" s="113"/>
    </row>
    <row r="1478" spans="1:24" outlineLevel="1">
      <c r="A1478" s="60"/>
      <c r="B1478" s="72" t="s">
        <v>89</v>
      </c>
      <c r="C1478" s="73">
        <v>2218</v>
      </c>
      <c r="D1478" s="100">
        <v>9.74</v>
      </c>
      <c r="E1478" s="74"/>
      <c r="F1478" s="100"/>
      <c r="G1478" s="74"/>
      <c r="H1478" s="100"/>
      <c r="I1478" s="74"/>
      <c r="J1478" s="100"/>
      <c r="K1478" s="74"/>
      <c r="L1478" s="100"/>
      <c r="M1478" s="74"/>
      <c r="N1478" s="100"/>
      <c r="O1478" s="74"/>
      <c r="P1478" s="70">
        <f t="shared" si="668"/>
        <v>-9.74</v>
      </c>
      <c r="Q1478" s="70">
        <f t="shared" si="669"/>
        <v>0</v>
      </c>
      <c r="R1478" s="71" t="e">
        <f>#REF!-F1478</f>
        <v>#REF!</v>
      </c>
      <c r="S1478" s="71" t="e">
        <f>#REF!/F1478*100</f>
        <v>#REF!</v>
      </c>
      <c r="T1478" s="70" t="e">
        <f>L1478-#REF!</f>
        <v>#REF!</v>
      </c>
      <c r="U1478" s="70" t="e">
        <f>+L1478/#REF!*100</f>
        <v>#REF!</v>
      </c>
      <c r="V1478" s="70">
        <f t="shared" si="670"/>
        <v>0</v>
      </c>
      <c r="W1478" s="70" t="e">
        <f t="shared" si="671"/>
        <v>#DIV/0!</v>
      </c>
      <c r="X1478" s="113"/>
    </row>
    <row r="1479" spans="1:24" outlineLevel="1">
      <c r="A1479" s="60"/>
      <c r="B1479" s="72" t="s">
        <v>122</v>
      </c>
      <c r="C1479" s="73">
        <v>2221</v>
      </c>
      <c r="D1479" s="100">
        <v>77.8</v>
      </c>
      <c r="E1479" s="74"/>
      <c r="F1479" s="100">
        <v>120</v>
      </c>
      <c r="G1479" s="74"/>
      <c r="H1479" s="100">
        <v>120</v>
      </c>
      <c r="I1479" s="74"/>
      <c r="J1479" s="100">
        <v>120</v>
      </c>
      <c r="K1479" s="74"/>
      <c r="L1479" s="100">
        <v>120</v>
      </c>
      <c r="M1479" s="74"/>
      <c r="N1479" s="100">
        <v>120</v>
      </c>
      <c r="O1479" s="74"/>
      <c r="P1479" s="70">
        <f t="shared" si="668"/>
        <v>42.2</v>
      </c>
      <c r="Q1479" s="70">
        <f t="shared" si="669"/>
        <v>154.24164524421596</v>
      </c>
      <c r="R1479" s="71" t="e">
        <f>#REF!-F1479</f>
        <v>#REF!</v>
      </c>
      <c r="S1479" s="71" t="e">
        <f>#REF!/F1479*100</f>
        <v>#REF!</v>
      </c>
      <c r="T1479" s="70" t="e">
        <f>L1479-#REF!</f>
        <v>#REF!</v>
      </c>
      <c r="U1479" s="70" t="e">
        <f>+L1479/#REF!*100</f>
        <v>#REF!</v>
      </c>
      <c r="V1479" s="70">
        <f t="shared" si="670"/>
        <v>0</v>
      </c>
      <c r="W1479" s="70">
        <f t="shared" si="671"/>
        <v>100</v>
      </c>
      <c r="X1479" s="113"/>
    </row>
    <row r="1480" spans="1:24" ht="25.5" outlineLevel="1">
      <c r="A1480" s="60"/>
      <c r="B1480" s="81" t="s">
        <v>91</v>
      </c>
      <c r="C1480" s="73">
        <v>2222</v>
      </c>
      <c r="D1480" s="74">
        <v>705.202</v>
      </c>
      <c r="E1480" s="74"/>
      <c r="F1480" s="100">
        <v>200</v>
      </c>
      <c r="G1480" s="74">
        <v>239.7</v>
      </c>
      <c r="H1480" s="100">
        <v>198.7</v>
      </c>
      <c r="I1480" s="74">
        <v>284.5</v>
      </c>
      <c r="J1480" s="100">
        <v>200</v>
      </c>
      <c r="K1480" s="74">
        <v>239.7</v>
      </c>
      <c r="L1480" s="100">
        <v>200</v>
      </c>
      <c r="M1480" s="74">
        <v>239.7</v>
      </c>
      <c r="N1480" s="100">
        <v>200</v>
      </c>
      <c r="O1480" s="74">
        <v>239.7</v>
      </c>
      <c r="P1480" s="70">
        <f t="shared" si="668"/>
        <v>-505.202</v>
      </c>
      <c r="Q1480" s="70">
        <f t="shared" si="669"/>
        <v>28.360668290787604</v>
      </c>
      <c r="R1480" s="71" t="e">
        <f>#REF!-F1480</f>
        <v>#REF!</v>
      </c>
      <c r="S1480" s="71" t="e">
        <f>#REF!/F1480*100</f>
        <v>#REF!</v>
      </c>
      <c r="T1480" s="70" t="e">
        <f>L1480-#REF!</f>
        <v>#REF!</v>
      </c>
      <c r="U1480" s="70" t="e">
        <f>+L1480/#REF!*100</f>
        <v>#REF!</v>
      </c>
      <c r="V1480" s="70">
        <f t="shared" si="670"/>
        <v>0</v>
      </c>
      <c r="W1480" s="70">
        <f t="shared" si="671"/>
        <v>100</v>
      </c>
      <c r="X1480" s="113"/>
    </row>
    <row r="1481" spans="1:24" outlineLevel="1">
      <c r="A1481" s="60"/>
      <c r="B1481" s="81" t="s">
        <v>92</v>
      </c>
      <c r="C1481" s="73">
        <v>2223</v>
      </c>
      <c r="D1481" s="74">
        <v>641.5</v>
      </c>
      <c r="E1481" s="74"/>
      <c r="F1481" s="100">
        <v>200</v>
      </c>
      <c r="G1481" s="74">
        <v>239.7</v>
      </c>
      <c r="H1481" s="100">
        <v>200</v>
      </c>
      <c r="I1481" s="74">
        <v>239.7</v>
      </c>
      <c r="J1481" s="100">
        <v>200</v>
      </c>
      <c r="K1481" s="74">
        <v>239.7</v>
      </c>
      <c r="L1481" s="100">
        <v>315</v>
      </c>
      <c r="M1481" s="74">
        <v>239.7</v>
      </c>
      <c r="N1481" s="100">
        <v>350</v>
      </c>
      <c r="O1481" s="74">
        <v>239.7</v>
      </c>
      <c r="P1481" s="70">
        <f t="shared" si="668"/>
        <v>-441.5</v>
      </c>
      <c r="Q1481" s="70">
        <f t="shared" si="669"/>
        <v>31.176929072486359</v>
      </c>
      <c r="R1481" s="71" t="e">
        <f>#REF!-F1481</f>
        <v>#REF!</v>
      </c>
      <c r="S1481" s="71" t="e">
        <f>#REF!/F1481*100</f>
        <v>#REF!</v>
      </c>
      <c r="T1481" s="70" t="e">
        <f>L1481-#REF!</f>
        <v>#REF!</v>
      </c>
      <c r="U1481" s="70" t="e">
        <f>+L1481/#REF!*100</f>
        <v>#REF!</v>
      </c>
      <c r="V1481" s="70">
        <f t="shared" si="670"/>
        <v>35</v>
      </c>
      <c r="W1481" s="70">
        <f t="shared" si="671"/>
        <v>111.11111111111111</v>
      </c>
      <c r="X1481" s="113"/>
    </row>
    <row r="1482" spans="1:24" outlineLevel="1">
      <c r="A1482" s="60"/>
      <c r="B1482" s="81" t="s">
        <v>128</v>
      </c>
      <c r="C1482" s="73">
        <v>2224</v>
      </c>
      <c r="D1482" s="74"/>
      <c r="E1482" s="74"/>
      <c r="F1482" s="74"/>
      <c r="G1482" s="74"/>
      <c r="H1482" s="74"/>
      <c r="I1482" s="74"/>
      <c r="J1482" s="74"/>
      <c r="K1482" s="74"/>
      <c r="L1482" s="74"/>
      <c r="M1482" s="74"/>
      <c r="N1482" s="74"/>
      <c r="O1482" s="74"/>
      <c r="P1482" s="70">
        <f t="shared" si="668"/>
        <v>0</v>
      </c>
      <c r="Q1482" s="70" t="e">
        <f t="shared" si="669"/>
        <v>#DIV/0!</v>
      </c>
      <c r="R1482" s="71" t="e">
        <f>#REF!-F1482</f>
        <v>#REF!</v>
      </c>
      <c r="S1482" s="71" t="e">
        <f>#REF!/F1482*100</f>
        <v>#REF!</v>
      </c>
      <c r="T1482" s="70" t="e">
        <f>L1482-#REF!</f>
        <v>#REF!</v>
      </c>
      <c r="U1482" s="70" t="e">
        <f>+L1482/#REF!*100</f>
        <v>#REF!</v>
      </c>
      <c r="V1482" s="70">
        <f t="shared" si="670"/>
        <v>0</v>
      </c>
      <c r="W1482" s="70" t="e">
        <f t="shared" si="671"/>
        <v>#DIV/0!</v>
      </c>
      <c r="X1482" s="113"/>
    </row>
    <row r="1483" spans="1:24" outlineLevel="1">
      <c r="A1483" s="60"/>
      <c r="B1483" s="81" t="s">
        <v>123</v>
      </c>
      <c r="C1483" s="73">
        <v>2225</v>
      </c>
      <c r="D1483" s="74"/>
      <c r="E1483" s="74"/>
      <c r="F1483" s="74"/>
      <c r="G1483" s="74"/>
      <c r="H1483" s="74"/>
      <c r="I1483" s="74"/>
      <c r="J1483" s="74"/>
      <c r="K1483" s="74"/>
      <c r="L1483" s="74"/>
      <c r="M1483" s="74"/>
      <c r="N1483" s="74"/>
      <c r="O1483" s="74"/>
      <c r="P1483" s="70">
        <f t="shared" si="668"/>
        <v>0</v>
      </c>
      <c r="Q1483" s="70" t="e">
        <f t="shared" si="669"/>
        <v>#DIV/0!</v>
      </c>
      <c r="R1483" s="71" t="e">
        <f>#REF!-F1483</f>
        <v>#REF!</v>
      </c>
      <c r="S1483" s="71" t="e">
        <f>#REF!/F1483*100</f>
        <v>#REF!</v>
      </c>
      <c r="T1483" s="70" t="e">
        <f>L1483-#REF!</f>
        <v>#REF!</v>
      </c>
      <c r="U1483" s="70" t="e">
        <f>+L1483/#REF!*100</f>
        <v>#REF!</v>
      </c>
      <c r="V1483" s="70">
        <f t="shared" si="670"/>
        <v>0</v>
      </c>
      <c r="W1483" s="70" t="e">
        <f t="shared" si="671"/>
        <v>#DIV/0!</v>
      </c>
      <c r="X1483" s="113"/>
    </row>
    <row r="1484" spans="1:24" s="112" customFormat="1" outlineLevel="1">
      <c r="A1484" s="60"/>
      <c r="B1484" s="110" t="s">
        <v>124</v>
      </c>
      <c r="C1484" s="78">
        <v>2231</v>
      </c>
      <c r="D1484" s="67">
        <f>D1485+D1486</f>
        <v>429.1</v>
      </c>
      <c r="E1484" s="67"/>
      <c r="F1484" s="67">
        <f>F1485+F1486+F1487+F1488</f>
        <v>850</v>
      </c>
      <c r="G1484" s="67"/>
      <c r="H1484" s="67">
        <f>H1485+H1486+H1487+H1488</f>
        <v>850</v>
      </c>
      <c r="I1484" s="67"/>
      <c r="J1484" s="67">
        <f>J1485+J1486+J1487+J1488</f>
        <v>1019.0999999999999</v>
      </c>
      <c r="K1484" s="67"/>
      <c r="L1484" s="67">
        <f>L1485+L1486+L1487+L1488</f>
        <v>1019.0999999999999</v>
      </c>
      <c r="M1484" s="67"/>
      <c r="N1484" s="67">
        <f>N1485+N1486+N1487+N1488</f>
        <v>1025.0999999999999</v>
      </c>
      <c r="O1484" s="67"/>
      <c r="P1484" s="111">
        <f t="shared" si="668"/>
        <v>420.9</v>
      </c>
      <c r="Q1484" s="111">
        <f t="shared" si="669"/>
        <v>198.0890235376369</v>
      </c>
      <c r="R1484" s="98" t="e">
        <f>#REF!-F1484</f>
        <v>#REF!</v>
      </c>
      <c r="S1484" s="98" t="e">
        <f>#REF!/F1484*100</f>
        <v>#REF!</v>
      </c>
      <c r="T1484" s="111" t="e">
        <f>L1484-#REF!</f>
        <v>#REF!</v>
      </c>
      <c r="U1484" s="111" t="e">
        <f>+L1484/#REF!*100</f>
        <v>#REF!</v>
      </c>
      <c r="V1484" s="111">
        <f t="shared" si="670"/>
        <v>6</v>
      </c>
      <c r="W1484" s="111">
        <f t="shared" si="671"/>
        <v>100.58875478363262</v>
      </c>
      <c r="X1484" s="117"/>
    </row>
    <row r="1485" spans="1:24" outlineLevel="1">
      <c r="A1485" s="60"/>
      <c r="B1485" s="81" t="s">
        <v>96</v>
      </c>
      <c r="C1485" s="73">
        <v>22311100</v>
      </c>
      <c r="D1485" s="74">
        <v>76</v>
      </c>
      <c r="E1485" s="74"/>
      <c r="F1485" s="74">
        <v>77.3</v>
      </c>
      <c r="G1485" s="74"/>
      <c r="H1485" s="74">
        <v>77.3</v>
      </c>
      <c r="I1485" s="74"/>
      <c r="J1485" s="74">
        <v>77.3</v>
      </c>
      <c r="K1485" s="74"/>
      <c r="L1485" s="74">
        <v>77.3</v>
      </c>
      <c r="M1485" s="74"/>
      <c r="N1485" s="74">
        <v>77.3</v>
      </c>
      <c r="O1485" s="74"/>
      <c r="P1485" s="70">
        <f t="shared" si="668"/>
        <v>1.2999999999999972</v>
      </c>
      <c r="Q1485" s="70">
        <f t="shared" si="669"/>
        <v>101.71052631578948</v>
      </c>
      <c r="R1485" s="71" t="e">
        <f>#REF!-F1485</f>
        <v>#REF!</v>
      </c>
      <c r="S1485" s="71" t="e">
        <f>#REF!/F1485*100</f>
        <v>#REF!</v>
      </c>
      <c r="T1485" s="70" t="e">
        <f>L1485-#REF!</f>
        <v>#REF!</v>
      </c>
      <c r="U1485" s="70" t="e">
        <f>+L1485/#REF!*100</f>
        <v>#REF!</v>
      </c>
      <c r="V1485" s="70">
        <f t="shared" si="670"/>
        <v>0</v>
      </c>
      <c r="W1485" s="70">
        <f t="shared" si="671"/>
        <v>100</v>
      </c>
      <c r="X1485" s="113"/>
    </row>
    <row r="1486" spans="1:24" outlineLevel="1">
      <c r="A1486" s="60"/>
      <c r="B1486" s="81" t="s">
        <v>97</v>
      </c>
      <c r="C1486" s="73">
        <v>22311200</v>
      </c>
      <c r="D1486" s="100">
        <v>353.1</v>
      </c>
      <c r="E1486" s="74"/>
      <c r="F1486" s="100">
        <v>610.90000000000009</v>
      </c>
      <c r="G1486" s="74"/>
      <c r="H1486" s="100">
        <v>610.90000000000009</v>
      </c>
      <c r="I1486" s="74"/>
      <c r="J1486" s="100">
        <v>780</v>
      </c>
      <c r="K1486" s="74"/>
      <c r="L1486" s="100">
        <v>780</v>
      </c>
      <c r="M1486" s="74"/>
      <c r="N1486" s="100">
        <v>786</v>
      </c>
      <c r="O1486" s="74"/>
      <c r="P1486" s="70">
        <f t="shared" si="668"/>
        <v>257.80000000000007</v>
      </c>
      <c r="Q1486" s="70">
        <f t="shared" si="669"/>
        <v>173.01047861795527</v>
      </c>
      <c r="R1486" s="71" t="e">
        <f>#REF!-F1486</f>
        <v>#REF!</v>
      </c>
      <c r="S1486" s="71" t="e">
        <f>#REF!/F1486*100</f>
        <v>#REF!</v>
      </c>
      <c r="T1486" s="70" t="e">
        <f>L1486-#REF!</f>
        <v>#REF!</v>
      </c>
      <c r="U1486" s="70" t="e">
        <f>+L1486/#REF!*100</f>
        <v>#REF!</v>
      </c>
      <c r="V1486" s="70">
        <f t="shared" si="670"/>
        <v>6</v>
      </c>
      <c r="W1486" s="70">
        <f t="shared" si="671"/>
        <v>100.76923076923077</v>
      </c>
      <c r="X1486" s="113"/>
    </row>
    <row r="1487" spans="1:24" ht="25.5" outlineLevel="1">
      <c r="A1487" s="60"/>
      <c r="B1487" s="81" t="s">
        <v>98</v>
      </c>
      <c r="C1487" s="73">
        <v>22311300</v>
      </c>
      <c r="D1487" s="74"/>
      <c r="E1487" s="74"/>
      <c r="F1487" s="74"/>
      <c r="G1487" s="74"/>
      <c r="H1487" s="74"/>
      <c r="I1487" s="74"/>
      <c r="J1487" s="74"/>
      <c r="K1487" s="74"/>
      <c r="L1487" s="74"/>
      <c r="M1487" s="74"/>
      <c r="N1487" s="74"/>
      <c r="O1487" s="74"/>
      <c r="P1487" s="70">
        <f t="shared" si="668"/>
        <v>0</v>
      </c>
      <c r="Q1487" s="70" t="e">
        <f t="shared" si="669"/>
        <v>#DIV/0!</v>
      </c>
      <c r="R1487" s="71" t="e">
        <f>#REF!-F1487</f>
        <v>#REF!</v>
      </c>
      <c r="S1487" s="71" t="e">
        <f>#REF!/F1487*100</f>
        <v>#REF!</v>
      </c>
      <c r="T1487" s="70" t="e">
        <f>L1487-#REF!</f>
        <v>#REF!</v>
      </c>
      <c r="U1487" s="70" t="e">
        <f>+L1487/#REF!*100</f>
        <v>#REF!</v>
      </c>
      <c r="V1487" s="70">
        <f t="shared" si="670"/>
        <v>0</v>
      </c>
      <c r="W1487" s="70" t="e">
        <f t="shared" si="671"/>
        <v>#DIV/0!</v>
      </c>
      <c r="X1487" s="113"/>
    </row>
    <row r="1488" spans="1:24" outlineLevel="1">
      <c r="A1488" s="60"/>
      <c r="B1488" s="81" t="s">
        <v>99</v>
      </c>
      <c r="C1488" s="73">
        <v>22311400</v>
      </c>
      <c r="D1488" s="74"/>
      <c r="E1488" s="74"/>
      <c r="F1488" s="74">
        <v>161.80000000000001</v>
      </c>
      <c r="G1488" s="74"/>
      <c r="H1488" s="74">
        <v>161.80000000000001</v>
      </c>
      <c r="I1488" s="74"/>
      <c r="J1488" s="74">
        <v>161.80000000000001</v>
      </c>
      <c r="K1488" s="74"/>
      <c r="L1488" s="74">
        <v>161.80000000000001</v>
      </c>
      <c r="M1488" s="74"/>
      <c r="N1488" s="74">
        <v>161.80000000000001</v>
      </c>
      <c r="O1488" s="74"/>
      <c r="P1488" s="70">
        <f t="shared" si="668"/>
        <v>161.80000000000001</v>
      </c>
      <c r="Q1488" s="70" t="e">
        <f t="shared" si="669"/>
        <v>#DIV/0!</v>
      </c>
      <c r="R1488" s="71" t="e">
        <f>#REF!-F1488</f>
        <v>#REF!</v>
      </c>
      <c r="S1488" s="71" t="e">
        <f>#REF!/F1488*100</f>
        <v>#REF!</v>
      </c>
      <c r="T1488" s="70" t="e">
        <f>L1488-#REF!</f>
        <v>#REF!</v>
      </c>
      <c r="U1488" s="70" t="e">
        <f>+L1488/#REF!*100</f>
        <v>#REF!</v>
      </c>
      <c r="V1488" s="70">
        <f t="shared" si="670"/>
        <v>0</v>
      </c>
      <c r="W1488" s="70">
        <f t="shared" si="671"/>
        <v>100</v>
      </c>
      <c r="X1488" s="113"/>
    </row>
    <row r="1489" spans="1:24" ht="13.5" customHeight="1" outlineLevel="1">
      <c r="A1489" s="60"/>
      <c r="B1489" s="81" t="s">
        <v>100</v>
      </c>
      <c r="C1489" s="73">
        <v>2235</v>
      </c>
      <c r="D1489" s="74"/>
      <c r="E1489" s="74"/>
      <c r="F1489" s="74"/>
      <c r="G1489" s="74"/>
      <c r="H1489" s="74"/>
      <c r="I1489" s="74"/>
      <c r="J1489" s="74"/>
      <c r="K1489" s="74"/>
      <c r="L1489" s="74"/>
      <c r="M1489" s="74"/>
      <c r="N1489" s="74"/>
      <c r="O1489" s="74"/>
      <c r="P1489" s="70">
        <f t="shared" si="668"/>
        <v>0</v>
      </c>
      <c r="Q1489" s="70" t="e">
        <f t="shared" si="669"/>
        <v>#DIV/0!</v>
      </c>
      <c r="R1489" s="71" t="e">
        <f>#REF!-F1489</f>
        <v>#REF!</v>
      </c>
      <c r="S1489" s="71" t="e">
        <f>#REF!/F1489*100</f>
        <v>#REF!</v>
      </c>
      <c r="T1489" s="70" t="e">
        <f>L1489-#REF!</f>
        <v>#REF!</v>
      </c>
      <c r="U1489" s="70" t="e">
        <f>+L1489/#REF!*100</f>
        <v>#REF!</v>
      </c>
      <c r="V1489" s="70">
        <f t="shared" si="670"/>
        <v>0</v>
      </c>
      <c r="W1489" s="70" t="e">
        <f t="shared" si="671"/>
        <v>#DIV/0!</v>
      </c>
      <c r="X1489" s="113"/>
    </row>
    <row r="1490" spans="1:24" ht="13.5" customHeight="1" outlineLevel="1">
      <c r="A1490" s="60"/>
      <c r="B1490" s="72" t="s">
        <v>101</v>
      </c>
      <c r="C1490" s="73">
        <v>2511</v>
      </c>
      <c r="D1490" s="74"/>
      <c r="E1490" s="74"/>
      <c r="F1490" s="74"/>
      <c r="G1490" s="74"/>
      <c r="H1490" s="74"/>
      <c r="I1490" s="74"/>
      <c r="J1490" s="74"/>
      <c r="K1490" s="74"/>
      <c r="L1490" s="74"/>
      <c r="M1490" s="74"/>
      <c r="N1490" s="74"/>
      <c r="O1490" s="74"/>
      <c r="P1490" s="70">
        <f t="shared" si="668"/>
        <v>0</v>
      </c>
      <c r="Q1490" s="70" t="e">
        <f t="shared" si="669"/>
        <v>#DIV/0!</v>
      </c>
      <c r="R1490" s="71" t="e">
        <f>#REF!-F1490</f>
        <v>#REF!</v>
      </c>
      <c r="S1490" s="71" t="e">
        <f>#REF!/F1490*100</f>
        <v>#REF!</v>
      </c>
      <c r="T1490" s="70" t="e">
        <f>L1490-#REF!</f>
        <v>#REF!</v>
      </c>
      <c r="U1490" s="70" t="e">
        <f>+L1490/#REF!*100</f>
        <v>#REF!</v>
      </c>
      <c r="V1490" s="70">
        <f t="shared" si="670"/>
        <v>0</v>
      </c>
      <c r="W1490" s="70" t="e">
        <f t="shared" si="671"/>
        <v>#DIV/0!</v>
      </c>
      <c r="X1490" s="113"/>
    </row>
    <row r="1491" spans="1:24" ht="13.5" customHeight="1" outlineLevel="1">
      <c r="A1491" s="60"/>
      <c r="B1491" s="72" t="s">
        <v>102</v>
      </c>
      <c r="C1491" s="73">
        <v>2512</v>
      </c>
      <c r="D1491" s="74"/>
      <c r="E1491" s="74"/>
      <c r="F1491" s="74"/>
      <c r="G1491" s="74"/>
      <c r="H1491" s="74"/>
      <c r="I1491" s="74"/>
      <c r="J1491" s="74"/>
      <c r="K1491" s="74"/>
      <c r="L1491" s="74"/>
      <c r="M1491" s="74"/>
      <c r="N1491" s="74"/>
      <c r="O1491" s="74"/>
      <c r="P1491" s="70">
        <f t="shared" si="668"/>
        <v>0</v>
      </c>
      <c r="Q1491" s="70" t="e">
        <f t="shared" si="669"/>
        <v>#DIV/0!</v>
      </c>
      <c r="R1491" s="71" t="e">
        <f>#REF!-F1491</f>
        <v>#REF!</v>
      </c>
      <c r="S1491" s="71" t="e">
        <f>#REF!/F1491*100</f>
        <v>#REF!</v>
      </c>
      <c r="T1491" s="70" t="e">
        <f>L1491-#REF!</f>
        <v>#REF!</v>
      </c>
      <c r="U1491" s="70" t="e">
        <f>+L1491/#REF!*100</f>
        <v>#REF!</v>
      </c>
      <c r="V1491" s="70">
        <f t="shared" si="670"/>
        <v>0</v>
      </c>
      <c r="W1491" s="70" t="e">
        <f t="shared" si="671"/>
        <v>#DIV/0!</v>
      </c>
      <c r="X1491" s="113"/>
    </row>
    <row r="1492" spans="1:24" outlineLevel="1">
      <c r="A1492" s="60"/>
      <c r="B1492" s="72" t="s">
        <v>129</v>
      </c>
      <c r="C1492" s="73">
        <v>2521</v>
      </c>
      <c r="D1492" s="74"/>
      <c r="E1492" s="74"/>
      <c r="F1492" s="74"/>
      <c r="G1492" s="74"/>
      <c r="H1492" s="74"/>
      <c r="I1492" s="74"/>
      <c r="J1492" s="74"/>
      <c r="K1492" s="74"/>
      <c r="L1492" s="74"/>
      <c r="M1492" s="74"/>
      <c r="N1492" s="74"/>
      <c r="O1492" s="74"/>
      <c r="P1492" s="70">
        <f t="shared" si="668"/>
        <v>0</v>
      </c>
      <c r="Q1492" s="70" t="e">
        <f t="shared" si="669"/>
        <v>#DIV/0!</v>
      </c>
      <c r="R1492" s="71" t="e">
        <f>#REF!-F1492</f>
        <v>#REF!</v>
      </c>
      <c r="S1492" s="71" t="e">
        <f>#REF!/F1492*100</f>
        <v>#REF!</v>
      </c>
      <c r="T1492" s="70" t="e">
        <f>L1492-#REF!</f>
        <v>#REF!</v>
      </c>
      <c r="U1492" s="70" t="e">
        <f>+L1492/#REF!*100</f>
        <v>#REF!</v>
      </c>
      <c r="V1492" s="70">
        <f t="shared" si="670"/>
        <v>0</v>
      </c>
      <c r="W1492" s="70" t="e">
        <f t="shared" si="671"/>
        <v>#DIV/0!</v>
      </c>
      <c r="X1492" s="113"/>
    </row>
    <row r="1493" spans="1:24" ht="25.5" outlineLevel="1">
      <c r="A1493" s="60"/>
      <c r="B1493" s="85" t="s">
        <v>104</v>
      </c>
      <c r="C1493" s="73">
        <v>2721</v>
      </c>
      <c r="D1493" s="74">
        <v>36</v>
      </c>
      <c r="E1493" s="74"/>
      <c r="F1493" s="74">
        <v>46</v>
      </c>
      <c r="G1493" s="74"/>
      <c r="H1493" s="74">
        <v>46</v>
      </c>
      <c r="I1493" s="74"/>
      <c r="J1493" s="74">
        <v>46</v>
      </c>
      <c r="K1493" s="74"/>
      <c r="L1493" s="74">
        <v>46</v>
      </c>
      <c r="M1493" s="74"/>
      <c r="N1493" s="74">
        <v>46</v>
      </c>
      <c r="O1493" s="74"/>
      <c r="P1493" s="70">
        <f t="shared" si="668"/>
        <v>10</v>
      </c>
      <c r="Q1493" s="70">
        <f t="shared" si="669"/>
        <v>127.77777777777777</v>
      </c>
      <c r="R1493" s="71" t="e">
        <f>#REF!-F1493</f>
        <v>#REF!</v>
      </c>
      <c r="S1493" s="71" t="e">
        <f>#REF!/F1493*100</f>
        <v>#REF!</v>
      </c>
      <c r="T1493" s="70" t="e">
        <f>L1493-#REF!</f>
        <v>#REF!</v>
      </c>
      <c r="U1493" s="70" t="e">
        <f>+L1493/#REF!*100</f>
        <v>#REF!</v>
      </c>
      <c r="V1493" s="70">
        <f t="shared" si="670"/>
        <v>0</v>
      </c>
      <c r="W1493" s="70">
        <f t="shared" si="671"/>
        <v>100</v>
      </c>
      <c r="X1493" s="113"/>
    </row>
    <row r="1494" spans="1:24" outlineLevel="1">
      <c r="A1494" s="60"/>
      <c r="B1494" s="86" t="s">
        <v>185</v>
      </c>
      <c r="C1494" s="73">
        <v>28241</v>
      </c>
      <c r="D1494" s="74"/>
      <c r="E1494" s="74"/>
      <c r="F1494" s="74">
        <v>0</v>
      </c>
      <c r="G1494" s="74"/>
      <c r="H1494" s="74">
        <v>0</v>
      </c>
      <c r="I1494" s="74"/>
      <c r="J1494" s="74">
        <v>0</v>
      </c>
      <c r="K1494" s="74"/>
      <c r="L1494" s="74"/>
      <c r="M1494" s="74"/>
      <c r="N1494" s="74"/>
      <c r="O1494" s="74"/>
      <c r="P1494" s="70">
        <f t="shared" si="668"/>
        <v>0</v>
      </c>
      <c r="Q1494" s="70" t="e">
        <f t="shared" si="669"/>
        <v>#DIV/0!</v>
      </c>
      <c r="R1494" s="71" t="e">
        <f>#REF!-F1494</f>
        <v>#REF!</v>
      </c>
      <c r="S1494" s="71" t="e">
        <f>#REF!/F1494*100</f>
        <v>#REF!</v>
      </c>
      <c r="T1494" s="70" t="e">
        <f>L1494-#REF!</f>
        <v>#REF!</v>
      </c>
      <c r="U1494" s="70" t="e">
        <f>+L1494/#REF!*100</f>
        <v>#REF!</v>
      </c>
      <c r="V1494" s="70">
        <f t="shared" si="670"/>
        <v>0</v>
      </c>
      <c r="W1494" s="70" t="e">
        <f t="shared" si="671"/>
        <v>#DIV/0!</v>
      </c>
      <c r="X1494" s="113"/>
    </row>
    <row r="1495" spans="1:24" outlineLevel="1">
      <c r="A1495" s="60"/>
      <c r="B1495" s="88" t="s">
        <v>109</v>
      </c>
      <c r="C1495" s="73"/>
      <c r="D1495" s="67">
        <f>D1497</f>
        <v>0</v>
      </c>
      <c r="E1495" s="67">
        <f>E1496+E1497+E1498</f>
        <v>0</v>
      </c>
      <c r="F1495" s="67">
        <f>F1496+F1497+F1498</f>
        <v>0</v>
      </c>
      <c r="G1495" s="67">
        <f>SUM(G1496:G1498)</f>
        <v>242.5</v>
      </c>
      <c r="H1495" s="67">
        <f>H1496+H1497+H1498</f>
        <v>0</v>
      </c>
      <c r="I1495" s="67">
        <f>SUM(I1496:I1498)</f>
        <v>242.5</v>
      </c>
      <c r="J1495" s="67">
        <f>J1496+J1497+J1498</f>
        <v>1500</v>
      </c>
      <c r="K1495" s="67">
        <f>SUM(K1496:K1498)</f>
        <v>242.5</v>
      </c>
      <c r="L1495" s="67">
        <f>L1496+L1497+L1498</f>
        <v>2563.1999999999998</v>
      </c>
      <c r="M1495" s="67">
        <f>SUM(M1496:M1498)</f>
        <v>242.5</v>
      </c>
      <c r="N1495" s="67">
        <f>N1496+N1497+N1498</f>
        <v>4819.6000000000004</v>
      </c>
      <c r="O1495" s="67">
        <f>SUM(O1496:O1498)</f>
        <v>242.5</v>
      </c>
      <c r="P1495" s="70">
        <f t="shared" si="668"/>
        <v>0</v>
      </c>
      <c r="Q1495" s="70" t="e">
        <f t="shared" si="669"/>
        <v>#DIV/0!</v>
      </c>
      <c r="R1495" s="71" t="e">
        <f>#REF!-F1495</f>
        <v>#REF!</v>
      </c>
      <c r="S1495" s="71" t="e">
        <f>#REF!/F1495*100</f>
        <v>#REF!</v>
      </c>
      <c r="T1495" s="70" t="e">
        <f>L1495-#REF!</f>
        <v>#REF!</v>
      </c>
      <c r="U1495" s="70" t="e">
        <f>+L1495/#REF!*100</f>
        <v>#REF!</v>
      </c>
      <c r="V1495" s="70">
        <f t="shared" si="670"/>
        <v>2256.4000000000005</v>
      </c>
      <c r="W1495" s="70">
        <f t="shared" si="671"/>
        <v>188.03058676654186</v>
      </c>
      <c r="X1495" s="113"/>
    </row>
    <row r="1496" spans="1:24" outlineLevel="1">
      <c r="A1496" s="60"/>
      <c r="B1496" s="72" t="s">
        <v>110</v>
      </c>
      <c r="C1496" s="73">
        <v>3111</v>
      </c>
      <c r="D1496" s="74"/>
      <c r="E1496" s="74"/>
      <c r="F1496" s="74">
        <v>0</v>
      </c>
      <c r="G1496" s="74"/>
      <c r="H1496" s="74">
        <v>0</v>
      </c>
      <c r="I1496" s="74"/>
      <c r="J1496" s="74">
        <v>0</v>
      </c>
      <c r="K1496" s="74"/>
      <c r="L1496" s="74">
        <v>2563.1999999999998</v>
      </c>
      <c r="M1496" s="74"/>
      <c r="N1496" s="74">
        <v>2819.6</v>
      </c>
      <c r="O1496" s="74"/>
      <c r="P1496" s="70">
        <f t="shared" si="668"/>
        <v>0</v>
      </c>
      <c r="Q1496" s="70" t="e">
        <f t="shared" si="669"/>
        <v>#DIV/0!</v>
      </c>
      <c r="R1496" s="71" t="e">
        <f>#REF!-F1496</f>
        <v>#REF!</v>
      </c>
      <c r="S1496" s="71" t="e">
        <f>#REF!/F1496*100</f>
        <v>#REF!</v>
      </c>
      <c r="T1496" s="70" t="e">
        <f>L1496-#REF!</f>
        <v>#REF!</v>
      </c>
      <c r="U1496" s="70" t="e">
        <f>+L1496/#REF!*100</f>
        <v>#REF!</v>
      </c>
      <c r="V1496" s="70">
        <f t="shared" si="670"/>
        <v>256.40000000000009</v>
      </c>
      <c r="W1496" s="70">
        <f t="shared" si="671"/>
        <v>110.00312109862671</v>
      </c>
      <c r="X1496" s="113"/>
    </row>
    <row r="1497" spans="1:24" outlineLevel="1">
      <c r="A1497" s="60"/>
      <c r="B1497" s="72" t="s">
        <v>111</v>
      </c>
      <c r="C1497" s="73">
        <v>3112</v>
      </c>
      <c r="D1497" s="74"/>
      <c r="E1497" s="74"/>
      <c r="F1497" s="74">
        <v>0</v>
      </c>
      <c r="G1497" s="74">
        <v>242.5</v>
      </c>
      <c r="H1497" s="74">
        <v>0</v>
      </c>
      <c r="I1497" s="74">
        <v>242.5</v>
      </c>
      <c r="J1497" s="74">
        <v>1500</v>
      </c>
      <c r="K1497" s="74">
        <v>242.5</v>
      </c>
      <c r="L1497" s="74"/>
      <c r="M1497" s="74">
        <v>242.5</v>
      </c>
      <c r="N1497" s="74">
        <v>2000</v>
      </c>
      <c r="O1497" s="74">
        <v>242.5</v>
      </c>
      <c r="P1497" s="70">
        <f t="shared" si="668"/>
        <v>0</v>
      </c>
      <c r="Q1497" s="70" t="e">
        <f t="shared" si="669"/>
        <v>#DIV/0!</v>
      </c>
      <c r="R1497" s="71" t="e">
        <f>#REF!-F1497</f>
        <v>#REF!</v>
      </c>
      <c r="S1497" s="71" t="e">
        <f>#REF!/F1497*100</f>
        <v>#REF!</v>
      </c>
      <c r="T1497" s="70" t="e">
        <f>L1497-#REF!</f>
        <v>#REF!</v>
      </c>
      <c r="U1497" s="70" t="e">
        <f>+L1497/#REF!*100</f>
        <v>#REF!</v>
      </c>
      <c r="V1497" s="70">
        <f t="shared" si="670"/>
        <v>2000</v>
      </c>
      <c r="W1497" s="70" t="e">
        <f t="shared" si="671"/>
        <v>#DIV/0!</v>
      </c>
      <c r="X1497" s="113"/>
    </row>
    <row r="1498" spans="1:24" outlineLevel="1">
      <c r="A1498" s="60"/>
      <c r="B1498" s="72" t="s">
        <v>112</v>
      </c>
      <c r="C1498" s="73">
        <v>3113</v>
      </c>
      <c r="D1498" s="74"/>
      <c r="E1498" s="74"/>
      <c r="F1498" s="74">
        <v>0</v>
      </c>
      <c r="G1498" s="74"/>
      <c r="H1498" s="74">
        <v>0</v>
      </c>
      <c r="I1498" s="74"/>
      <c r="J1498" s="74">
        <v>0</v>
      </c>
      <c r="K1498" s="74"/>
      <c r="L1498" s="74"/>
      <c r="M1498" s="74"/>
      <c r="N1498" s="74"/>
      <c r="O1498" s="74"/>
      <c r="P1498" s="70">
        <f t="shared" si="668"/>
        <v>0</v>
      </c>
      <c r="Q1498" s="70" t="e">
        <f t="shared" si="669"/>
        <v>#DIV/0!</v>
      </c>
      <c r="R1498" s="71" t="e">
        <f>#REF!-F1498</f>
        <v>#REF!</v>
      </c>
      <c r="S1498" s="71" t="e">
        <f>#REF!/F1498*100</f>
        <v>#REF!</v>
      </c>
      <c r="T1498" s="70" t="e">
        <f>L1498-#REF!</f>
        <v>#REF!</v>
      </c>
      <c r="U1498" s="70" t="e">
        <f>+L1498/#REF!*100</f>
        <v>#REF!</v>
      </c>
      <c r="V1498" s="70">
        <f t="shared" si="670"/>
        <v>0</v>
      </c>
      <c r="W1498" s="70" t="e">
        <f t="shared" si="671"/>
        <v>#DIV/0!</v>
      </c>
      <c r="X1498" s="113"/>
    </row>
    <row r="1499" spans="1:24" outlineLevel="1">
      <c r="A1499" s="60"/>
      <c r="B1499" s="107"/>
      <c r="C1499" s="97"/>
      <c r="D1499" s="94"/>
      <c r="E1499" s="94"/>
      <c r="F1499" s="94"/>
      <c r="G1499" s="94"/>
      <c r="H1499" s="94"/>
      <c r="I1499" s="94"/>
      <c r="J1499" s="94"/>
      <c r="K1499" s="94"/>
      <c r="L1499" s="94"/>
      <c r="M1499" s="94"/>
      <c r="N1499" s="94"/>
      <c r="O1499" s="94"/>
      <c r="P1499" s="70">
        <f t="shared" si="668"/>
        <v>0</v>
      </c>
      <c r="Q1499" s="70" t="e">
        <f t="shared" si="669"/>
        <v>#DIV/0!</v>
      </c>
      <c r="R1499" s="71" t="e">
        <f>#REF!-F1499</f>
        <v>#REF!</v>
      </c>
      <c r="S1499" s="71" t="e">
        <f>#REF!/F1499*100</f>
        <v>#REF!</v>
      </c>
      <c r="T1499" s="70" t="e">
        <f>L1499-#REF!</f>
        <v>#REF!</v>
      </c>
      <c r="U1499" s="70" t="e">
        <f>+L1499/#REF!*100</f>
        <v>#REF!</v>
      </c>
      <c r="V1499" s="70">
        <f t="shared" si="670"/>
        <v>0</v>
      </c>
      <c r="W1499" s="70" t="e">
        <f t="shared" si="671"/>
        <v>#DIV/0!</v>
      </c>
      <c r="X1499" s="113"/>
    </row>
    <row r="1500" spans="1:24" hidden="1">
      <c r="A1500" s="60"/>
      <c r="B1500" s="107" t="s">
        <v>193</v>
      </c>
      <c r="C1500" s="97" t="s">
        <v>194</v>
      </c>
      <c r="D1500" s="94"/>
      <c r="E1500" s="94"/>
      <c r="F1500" s="94"/>
      <c r="G1500" s="94"/>
      <c r="H1500" s="94"/>
      <c r="I1500" s="94"/>
      <c r="J1500" s="94"/>
      <c r="K1500" s="94"/>
      <c r="L1500" s="94"/>
      <c r="M1500" s="94"/>
      <c r="N1500" s="94"/>
      <c r="O1500" s="94"/>
      <c r="P1500" s="70">
        <f t="shared" si="668"/>
        <v>0</v>
      </c>
      <c r="Q1500" s="70" t="e">
        <f t="shared" si="669"/>
        <v>#DIV/0!</v>
      </c>
      <c r="R1500" s="71" t="e">
        <f>#REF!-F1500</f>
        <v>#REF!</v>
      </c>
      <c r="S1500" s="71" t="e">
        <f>#REF!/F1500*100</f>
        <v>#REF!</v>
      </c>
      <c r="T1500" s="70" t="e">
        <f>L1500-#REF!</f>
        <v>#REF!</v>
      </c>
      <c r="U1500" s="70" t="e">
        <f>+L1500/#REF!*100</f>
        <v>#REF!</v>
      </c>
      <c r="V1500" s="70">
        <f t="shared" si="670"/>
        <v>0</v>
      </c>
      <c r="W1500" s="70" t="e">
        <f t="shared" si="671"/>
        <v>#DIV/0!</v>
      </c>
      <c r="X1500" s="113"/>
    </row>
    <row r="1501" spans="1:24" hidden="1">
      <c r="A1501" s="60"/>
      <c r="B1501" s="107" t="s">
        <v>117</v>
      </c>
      <c r="C1501" s="97"/>
      <c r="D1501" s="67">
        <f t="shared" ref="D1501:O1501" si="674">SUM(D1502:D1508,D1513:D1532)-D1521</f>
        <v>164408.73400000003</v>
      </c>
      <c r="E1501" s="67">
        <f t="shared" si="674"/>
        <v>114209.72100000001</v>
      </c>
      <c r="F1501" s="67">
        <f t="shared" ref="F1501" si="675">SUM(F1502:F1508,F1513:F1532)-F1521</f>
        <v>157878.19999999998</v>
      </c>
      <c r="G1501" s="67">
        <f t="shared" si="674"/>
        <v>152746.90000000002</v>
      </c>
      <c r="H1501" s="67">
        <f t="shared" si="674"/>
        <v>157637.4</v>
      </c>
      <c r="I1501" s="67">
        <f t="shared" si="674"/>
        <v>156175.30000000002</v>
      </c>
      <c r="J1501" s="67">
        <f t="shared" si="674"/>
        <v>212925.016</v>
      </c>
      <c r="K1501" s="67">
        <f t="shared" ref="K1501:M1501" si="676">SUM(K1502:K1508,K1513:K1532)-K1521</f>
        <v>152746.90000000002</v>
      </c>
      <c r="L1501" s="67">
        <f t="shared" si="674"/>
        <v>280377.39399999997</v>
      </c>
      <c r="M1501" s="67">
        <f t="shared" si="676"/>
        <v>157746.90000000002</v>
      </c>
      <c r="N1501" s="67">
        <f t="shared" si="674"/>
        <v>282089.99400000006</v>
      </c>
      <c r="O1501" s="67">
        <f t="shared" si="674"/>
        <v>162746.90000000002</v>
      </c>
      <c r="P1501" s="70">
        <f t="shared" si="668"/>
        <v>-6530.5340000000433</v>
      </c>
      <c r="Q1501" s="70">
        <f t="shared" si="669"/>
        <v>96.027866743381139</v>
      </c>
      <c r="R1501" s="71" t="e">
        <f>#REF!-F1501</f>
        <v>#REF!</v>
      </c>
      <c r="S1501" s="71" t="e">
        <f>#REF!/F1501*100</f>
        <v>#REF!</v>
      </c>
      <c r="T1501" s="70" t="e">
        <f>L1501-#REF!</f>
        <v>#REF!</v>
      </c>
      <c r="U1501" s="70" t="e">
        <f>+L1501/#REF!*100</f>
        <v>#REF!</v>
      </c>
      <c r="V1501" s="70">
        <f t="shared" si="670"/>
        <v>1712.6000000000931</v>
      </c>
      <c r="W1501" s="70">
        <f t="shared" si="671"/>
        <v>100.61081957270781</v>
      </c>
      <c r="X1501" s="113"/>
    </row>
    <row r="1502" spans="1:24" hidden="1">
      <c r="A1502" s="60"/>
      <c r="B1502" s="72" t="s">
        <v>77</v>
      </c>
      <c r="C1502" s="73">
        <v>2111</v>
      </c>
      <c r="D1502" s="71">
        <f t="shared" ref="D1502:O1507" si="677">SUM(D1358,D1394,D1430,D1466,)</f>
        <v>4593.7</v>
      </c>
      <c r="E1502" s="71">
        <f t="shared" si="677"/>
        <v>0</v>
      </c>
      <c r="F1502" s="71">
        <f t="shared" ref="F1502" si="678">SUM(F1358,F1394,F1430,F1466,)</f>
        <v>11985.4</v>
      </c>
      <c r="G1502" s="71">
        <f t="shared" si="677"/>
        <v>0</v>
      </c>
      <c r="H1502" s="71">
        <f t="shared" si="677"/>
        <v>7577.7</v>
      </c>
      <c r="I1502" s="71">
        <f t="shared" si="677"/>
        <v>0</v>
      </c>
      <c r="J1502" s="71">
        <f t="shared" si="677"/>
        <v>20375.18</v>
      </c>
      <c r="K1502" s="71">
        <f t="shared" ref="K1502:M1502" si="679">SUM(K1358,K1394,K1430,K1466,)</f>
        <v>0</v>
      </c>
      <c r="L1502" s="71">
        <f t="shared" si="677"/>
        <v>20375.18</v>
      </c>
      <c r="M1502" s="71">
        <f t="shared" si="679"/>
        <v>0</v>
      </c>
      <c r="N1502" s="71">
        <f t="shared" si="677"/>
        <v>22772.26</v>
      </c>
      <c r="O1502" s="71">
        <f t="shared" si="677"/>
        <v>0</v>
      </c>
      <c r="P1502" s="70">
        <f t="shared" si="668"/>
        <v>7391.7</v>
      </c>
      <c r="Q1502" s="70">
        <f t="shared" si="669"/>
        <v>260.90950649802994</v>
      </c>
      <c r="R1502" s="71" t="e">
        <f>#REF!-F1502</f>
        <v>#REF!</v>
      </c>
      <c r="S1502" s="71" t="e">
        <f>#REF!/F1502*100</f>
        <v>#REF!</v>
      </c>
      <c r="T1502" s="70" t="e">
        <f>L1502-#REF!</f>
        <v>#REF!</v>
      </c>
      <c r="U1502" s="70" t="e">
        <f>+L1502/#REF!*100</f>
        <v>#REF!</v>
      </c>
      <c r="V1502" s="70">
        <f t="shared" si="670"/>
        <v>2397.0799999999981</v>
      </c>
      <c r="W1502" s="70">
        <f t="shared" si="671"/>
        <v>111.76470588235293</v>
      </c>
      <c r="X1502" s="113"/>
    </row>
    <row r="1503" spans="1:24" hidden="1">
      <c r="A1503" s="60"/>
      <c r="B1503" s="72" t="s">
        <v>118</v>
      </c>
      <c r="C1503" s="73">
        <v>2121</v>
      </c>
      <c r="D1503" s="71">
        <f t="shared" si="677"/>
        <v>729</v>
      </c>
      <c r="E1503" s="71">
        <f t="shared" si="677"/>
        <v>0</v>
      </c>
      <c r="F1503" s="71">
        <f t="shared" ref="F1503" si="680">SUM(F1359,F1395,F1431,F1467,)</f>
        <v>1993.6</v>
      </c>
      <c r="G1503" s="71">
        <f t="shared" si="677"/>
        <v>0</v>
      </c>
      <c r="H1503" s="71">
        <f t="shared" si="677"/>
        <v>1064.0999999999999</v>
      </c>
      <c r="I1503" s="71">
        <f t="shared" si="677"/>
        <v>0</v>
      </c>
      <c r="J1503" s="71">
        <f t="shared" si="677"/>
        <v>3389.12</v>
      </c>
      <c r="K1503" s="71">
        <f t="shared" ref="K1503:M1503" si="681">SUM(K1359,K1395,K1431,K1467,)</f>
        <v>0</v>
      </c>
      <c r="L1503" s="71">
        <f t="shared" si="677"/>
        <v>3389.12</v>
      </c>
      <c r="M1503" s="71">
        <f t="shared" si="681"/>
        <v>0</v>
      </c>
      <c r="N1503" s="71">
        <f t="shared" si="677"/>
        <v>3787.8399999999997</v>
      </c>
      <c r="O1503" s="71">
        <f t="shared" si="677"/>
        <v>0</v>
      </c>
      <c r="P1503" s="70">
        <f t="shared" si="668"/>
        <v>1264.5999999999999</v>
      </c>
      <c r="Q1503" s="70">
        <f t="shared" si="669"/>
        <v>273.47050754458161</v>
      </c>
      <c r="R1503" s="71" t="e">
        <f>#REF!-F1503</f>
        <v>#REF!</v>
      </c>
      <c r="S1503" s="71" t="e">
        <f>#REF!/F1503*100</f>
        <v>#REF!</v>
      </c>
      <c r="T1503" s="70" t="e">
        <f>L1503-#REF!</f>
        <v>#REF!</v>
      </c>
      <c r="U1503" s="70" t="e">
        <f>+L1503/#REF!*100</f>
        <v>#REF!</v>
      </c>
      <c r="V1503" s="70">
        <f t="shared" si="670"/>
        <v>398.7199999999998</v>
      </c>
      <c r="W1503" s="70">
        <f t="shared" si="671"/>
        <v>111.76470588235294</v>
      </c>
      <c r="X1503" s="113"/>
    </row>
    <row r="1504" spans="1:24" hidden="1">
      <c r="A1504" s="60"/>
      <c r="B1504" s="101" t="s">
        <v>79</v>
      </c>
      <c r="C1504" s="73">
        <v>2211</v>
      </c>
      <c r="D1504" s="71">
        <f t="shared" si="677"/>
        <v>1005.4100000000001</v>
      </c>
      <c r="E1504" s="71">
        <f t="shared" si="677"/>
        <v>0</v>
      </c>
      <c r="F1504" s="71">
        <f t="shared" ref="F1504" si="682">SUM(F1360,F1396,F1432,F1468,)</f>
        <v>1314.8</v>
      </c>
      <c r="G1504" s="71">
        <f t="shared" si="677"/>
        <v>0</v>
      </c>
      <c r="H1504" s="71">
        <f t="shared" si="677"/>
        <v>1314.8</v>
      </c>
      <c r="I1504" s="71">
        <f t="shared" si="677"/>
        <v>0</v>
      </c>
      <c r="J1504" s="71">
        <f t="shared" si="677"/>
        <v>1314.8</v>
      </c>
      <c r="K1504" s="71">
        <f t="shared" ref="K1504:M1504" si="683">SUM(K1360,K1396,K1432,K1468,)</f>
        <v>0</v>
      </c>
      <c r="L1504" s="71">
        <f t="shared" si="677"/>
        <v>1318.2</v>
      </c>
      <c r="M1504" s="71">
        <f t="shared" si="683"/>
        <v>0</v>
      </c>
      <c r="N1504" s="71">
        <f t="shared" si="677"/>
        <v>1325.1</v>
      </c>
      <c r="O1504" s="71">
        <f t="shared" si="677"/>
        <v>0</v>
      </c>
      <c r="P1504" s="70">
        <f t="shared" si="668"/>
        <v>309.38999999999987</v>
      </c>
      <c r="Q1504" s="70">
        <f t="shared" si="669"/>
        <v>130.77252066321202</v>
      </c>
      <c r="R1504" s="71" t="e">
        <f>#REF!-F1504</f>
        <v>#REF!</v>
      </c>
      <c r="S1504" s="71" t="e">
        <f>#REF!/F1504*100</f>
        <v>#REF!</v>
      </c>
      <c r="T1504" s="70" t="e">
        <f>L1504-#REF!</f>
        <v>#REF!</v>
      </c>
      <c r="U1504" s="70" t="e">
        <f>+L1504/#REF!*100</f>
        <v>#REF!</v>
      </c>
      <c r="V1504" s="70">
        <f t="shared" si="670"/>
        <v>6.8999999999998636</v>
      </c>
      <c r="W1504" s="70">
        <f t="shared" si="671"/>
        <v>100.52344105598543</v>
      </c>
      <c r="X1504" s="113"/>
    </row>
    <row r="1505" spans="1:252" hidden="1">
      <c r="A1505" s="60"/>
      <c r="B1505" s="76" t="s">
        <v>80</v>
      </c>
      <c r="C1505" s="73">
        <v>2212</v>
      </c>
      <c r="D1505" s="71">
        <f t="shared" si="677"/>
        <v>662.5</v>
      </c>
      <c r="E1505" s="71">
        <f t="shared" si="677"/>
        <v>0</v>
      </c>
      <c r="F1505" s="71">
        <f t="shared" ref="F1505" si="684">SUM(F1361,F1397,F1433,F1469,)</f>
        <v>761.7</v>
      </c>
      <c r="G1505" s="71">
        <f t="shared" si="677"/>
        <v>0</v>
      </c>
      <c r="H1505" s="71">
        <f t="shared" si="677"/>
        <v>761.7</v>
      </c>
      <c r="I1505" s="71">
        <f t="shared" si="677"/>
        <v>0</v>
      </c>
      <c r="J1505" s="71">
        <f t="shared" si="677"/>
        <v>761.7</v>
      </c>
      <c r="K1505" s="71">
        <f t="shared" ref="K1505:M1505" si="685">SUM(K1361,K1397,K1433,K1469,)</f>
        <v>0</v>
      </c>
      <c r="L1505" s="71">
        <f t="shared" si="677"/>
        <v>858.1</v>
      </c>
      <c r="M1505" s="71">
        <f t="shared" si="685"/>
        <v>0</v>
      </c>
      <c r="N1505" s="71">
        <f t="shared" si="677"/>
        <v>921.30000000000007</v>
      </c>
      <c r="O1505" s="71">
        <f t="shared" si="677"/>
        <v>0</v>
      </c>
      <c r="P1505" s="70">
        <f t="shared" si="668"/>
        <v>99.200000000000045</v>
      </c>
      <c r="Q1505" s="70">
        <f t="shared" si="669"/>
        <v>114.97358490566039</v>
      </c>
      <c r="R1505" s="71" t="e">
        <f>#REF!-F1505</f>
        <v>#REF!</v>
      </c>
      <c r="S1505" s="71" t="e">
        <f>#REF!/F1505*100</f>
        <v>#REF!</v>
      </c>
      <c r="T1505" s="70" t="e">
        <f>L1505-#REF!</f>
        <v>#REF!</v>
      </c>
      <c r="U1505" s="70" t="e">
        <f>+L1505/#REF!*100</f>
        <v>#REF!</v>
      </c>
      <c r="V1505" s="70">
        <f t="shared" si="670"/>
        <v>63.200000000000045</v>
      </c>
      <c r="W1505" s="70">
        <f t="shared" si="671"/>
        <v>107.3651089616595</v>
      </c>
      <c r="X1505" s="113"/>
    </row>
    <row r="1506" spans="1:252" hidden="1">
      <c r="A1506" s="60"/>
      <c r="B1506" s="72" t="s">
        <v>81</v>
      </c>
      <c r="C1506" s="73">
        <v>2213</v>
      </c>
      <c r="D1506" s="71">
        <f t="shared" si="677"/>
        <v>0</v>
      </c>
      <c r="E1506" s="71">
        <f t="shared" si="677"/>
        <v>0</v>
      </c>
      <c r="F1506" s="71">
        <f t="shared" ref="F1506" si="686">SUM(F1362,F1398,F1434,F1470,)</f>
        <v>0</v>
      </c>
      <c r="G1506" s="71">
        <f t="shared" si="677"/>
        <v>0</v>
      </c>
      <c r="H1506" s="71">
        <f t="shared" si="677"/>
        <v>0</v>
      </c>
      <c r="I1506" s="71">
        <f t="shared" si="677"/>
        <v>0</v>
      </c>
      <c r="J1506" s="71">
        <f t="shared" si="677"/>
        <v>0</v>
      </c>
      <c r="K1506" s="71">
        <f t="shared" ref="K1506:M1506" si="687">SUM(K1362,K1398,K1434,K1470,)</f>
        <v>0</v>
      </c>
      <c r="L1506" s="71">
        <f t="shared" si="677"/>
        <v>0</v>
      </c>
      <c r="M1506" s="71">
        <f t="shared" si="687"/>
        <v>0</v>
      </c>
      <c r="N1506" s="71">
        <f t="shared" si="677"/>
        <v>0</v>
      </c>
      <c r="O1506" s="71">
        <f t="shared" si="677"/>
        <v>0</v>
      </c>
      <c r="P1506" s="70">
        <f t="shared" si="668"/>
        <v>0</v>
      </c>
      <c r="Q1506" s="70" t="e">
        <f t="shared" si="669"/>
        <v>#DIV/0!</v>
      </c>
      <c r="R1506" s="71" t="e">
        <f>#REF!-F1506</f>
        <v>#REF!</v>
      </c>
      <c r="S1506" s="71" t="e">
        <f>#REF!/F1506*100</f>
        <v>#REF!</v>
      </c>
      <c r="T1506" s="70" t="e">
        <f>L1506-#REF!</f>
        <v>#REF!</v>
      </c>
      <c r="U1506" s="70" t="e">
        <f>+L1506/#REF!*100</f>
        <v>#REF!</v>
      </c>
      <c r="V1506" s="70">
        <f t="shared" si="670"/>
        <v>0</v>
      </c>
      <c r="W1506" s="70" t="e">
        <f t="shared" si="671"/>
        <v>#DIV/0!</v>
      </c>
      <c r="X1506" s="113"/>
    </row>
    <row r="1507" spans="1:252" hidden="1">
      <c r="A1507" s="60"/>
      <c r="B1507" s="72" t="s">
        <v>82</v>
      </c>
      <c r="C1507" s="73">
        <v>2214</v>
      </c>
      <c r="D1507" s="71">
        <f t="shared" si="677"/>
        <v>155.86699999999999</v>
      </c>
      <c r="E1507" s="71">
        <f t="shared" si="677"/>
        <v>0</v>
      </c>
      <c r="F1507" s="71">
        <f t="shared" ref="F1507" si="688">SUM(F1363,F1399,F1435,F1471,)</f>
        <v>171.4</v>
      </c>
      <c r="G1507" s="71">
        <f t="shared" si="677"/>
        <v>0</v>
      </c>
      <c r="H1507" s="71">
        <f t="shared" si="677"/>
        <v>171.4</v>
      </c>
      <c r="I1507" s="71">
        <f t="shared" si="677"/>
        <v>0</v>
      </c>
      <c r="J1507" s="71">
        <f t="shared" si="677"/>
        <v>171.4</v>
      </c>
      <c r="K1507" s="71">
        <f t="shared" ref="K1507:M1507" si="689">SUM(K1363,K1399,K1435,K1471,)</f>
        <v>0</v>
      </c>
      <c r="L1507" s="71">
        <f t="shared" si="677"/>
        <v>191.7</v>
      </c>
      <c r="M1507" s="71">
        <f t="shared" si="689"/>
        <v>0</v>
      </c>
      <c r="N1507" s="71">
        <f t="shared" si="677"/>
        <v>210.9</v>
      </c>
      <c r="O1507" s="71">
        <f t="shared" si="677"/>
        <v>0</v>
      </c>
      <c r="P1507" s="70">
        <f t="shared" si="668"/>
        <v>15.533000000000015</v>
      </c>
      <c r="Q1507" s="70">
        <f t="shared" si="669"/>
        <v>109.96554755015495</v>
      </c>
      <c r="R1507" s="71" t="e">
        <f>#REF!-F1507</f>
        <v>#REF!</v>
      </c>
      <c r="S1507" s="71" t="e">
        <f>#REF!/F1507*100</f>
        <v>#REF!</v>
      </c>
      <c r="T1507" s="70" t="e">
        <f>L1507-#REF!</f>
        <v>#REF!</v>
      </c>
      <c r="U1507" s="70" t="e">
        <f>+L1507/#REF!*100</f>
        <v>#REF!</v>
      </c>
      <c r="V1507" s="70">
        <f t="shared" si="670"/>
        <v>19.200000000000017</v>
      </c>
      <c r="W1507" s="70">
        <f t="shared" si="671"/>
        <v>110.01564945226919</v>
      </c>
      <c r="X1507" s="113"/>
    </row>
    <row r="1508" spans="1:252" hidden="1">
      <c r="A1508" s="60"/>
      <c r="B1508" s="83" t="s">
        <v>83</v>
      </c>
      <c r="C1508" s="78">
        <v>2215</v>
      </c>
      <c r="D1508" s="102">
        <f t="shared" ref="D1508:O1508" si="690">D1509+D1510+D1511+D1512</f>
        <v>9263.1319999999996</v>
      </c>
      <c r="E1508" s="102">
        <f t="shared" si="690"/>
        <v>0</v>
      </c>
      <c r="F1508" s="102">
        <f t="shared" ref="F1508" si="691">F1509+F1510+F1511+F1512</f>
        <v>12331.9</v>
      </c>
      <c r="G1508" s="102">
        <f t="shared" si="690"/>
        <v>0</v>
      </c>
      <c r="H1508" s="102">
        <f t="shared" si="690"/>
        <v>13413.800000000001</v>
      </c>
      <c r="I1508" s="102">
        <f t="shared" si="690"/>
        <v>0</v>
      </c>
      <c r="J1508" s="102">
        <f t="shared" si="690"/>
        <v>13669.24</v>
      </c>
      <c r="K1508" s="102">
        <f t="shared" ref="K1508:M1508" si="692">K1509+K1510+K1511+K1512</f>
        <v>0</v>
      </c>
      <c r="L1508" s="102">
        <f t="shared" si="690"/>
        <v>19030.552</v>
      </c>
      <c r="M1508" s="102">
        <f t="shared" si="692"/>
        <v>0</v>
      </c>
      <c r="N1508" s="102">
        <f t="shared" si="690"/>
        <v>19294.851999999999</v>
      </c>
      <c r="O1508" s="102">
        <f t="shared" si="690"/>
        <v>0</v>
      </c>
      <c r="P1508" s="70">
        <f t="shared" si="668"/>
        <v>3068.768</v>
      </c>
      <c r="Q1508" s="70">
        <f t="shared" si="669"/>
        <v>133.1288380647064</v>
      </c>
      <c r="R1508" s="71" t="e">
        <f>#REF!-F1508</f>
        <v>#REF!</v>
      </c>
      <c r="S1508" s="71" t="e">
        <f>#REF!/F1508*100</f>
        <v>#REF!</v>
      </c>
      <c r="T1508" s="70" t="e">
        <f>L1508-#REF!</f>
        <v>#REF!</v>
      </c>
      <c r="U1508" s="70" t="e">
        <f>+L1508/#REF!*100</f>
        <v>#REF!</v>
      </c>
      <c r="V1508" s="70">
        <f t="shared" si="670"/>
        <v>264.29999999999927</v>
      </c>
      <c r="W1508" s="70">
        <f t="shared" si="671"/>
        <v>101.38881940996771</v>
      </c>
      <c r="X1508" s="113"/>
    </row>
    <row r="1509" spans="1:252" hidden="1">
      <c r="A1509" s="60"/>
      <c r="B1509" s="80" t="s">
        <v>119</v>
      </c>
      <c r="C1509" s="73">
        <v>22151</v>
      </c>
      <c r="D1509" s="71">
        <f t="shared" ref="D1509:O1518" si="693">SUM(D1365,D1401,D1437,D1473,)</f>
        <v>0</v>
      </c>
      <c r="E1509" s="71">
        <f t="shared" si="693"/>
        <v>0</v>
      </c>
      <c r="F1509" s="71">
        <f t="shared" ref="F1509" si="694">SUM(F1365,F1401,F1437,F1473,)</f>
        <v>0</v>
      </c>
      <c r="G1509" s="71">
        <f t="shared" si="693"/>
        <v>0</v>
      </c>
      <c r="H1509" s="71">
        <f t="shared" si="693"/>
        <v>0</v>
      </c>
      <c r="I1509" s="71">
        <f t="shared" si="693"/>
        <v>0</v>
      </c>
      <c r="J1509" s="71">
        <f t="shared" si="693"/>
        <v>0</v>
      </c>
      <c r="K1509" s="71">
        <f t="shared" ref="K1509:M1509" si="695">SUM(K1365,K1401,K1437,K1473,)</f>
        <v>0</v>
      </c>
      <c r="L1509" s="71">
        <f t="shared" si="693"/>
        <v>168</v>
      </c>
      <c r="M1509" s="71">
        <f t="shared" si="695"/>
        <v>0</v>
      </c>
      <c r="N1509" s="71">
        <f t="shared" si="693"/>
        <v>184.8</v>
      </c>
      <c r="O1509" s="71">
        <f t="shared" si="693"/>
        <v>0</v>
      </c>
      <c r="P1509" s="70">
        <f t="shared" si="668"/>
        <v>0</v>
      </c>
      <c r="Q1509" s="70" t="e">
        <f t="shared" si="669"/>
        <v>#DIV/0!</v>
      </c>
      <c r="R1509" s="71" t="e">
        <f>#REF!-F1509</f>
        <v>#REF!</v>
      </c>
      <c r="S1509" s="71" t="e">
        <f>#REF!/F1509*100</f>
        <v>#REF!</v>
      </c>
      <c r="T1509" s="70" t="e">
        <f>L1509-#REF!</f>
        <v>#REF!</v>
      </c>
      <c r="U1509" s="70" t="e">
        <f>+L1509/#REF!*100</f>
        <v>#REF!</v>
      </c>
      <c r="V1509" s="70">
        <f t="shared" si="670"/>
        <v>16.800000000000011</v>
      </c>
      <c r="W1509" s="70">
        <f t="shared" si="671"/>
        <v>110.00000000000001</v>
      </c>
      <c r="X1509" s="113"/>
    </row>
    <row r="1510" spans="1:252" hidden="1">
      <c r="A1510" s="60"/>
      <c r="B1510" s="80" t="s">
        <v>120</v>
      </c>
      <c r="C1510" s="73">
        <v>22152</v>
      </c>
      <c r="D1510" s="71">
        <f t="shared" si="693"/>
        <v>0</v>
      </c>
      <c r="E1510" s="71">
        <f t="shared" si="693"/>
        <v>0</v>
      </c>
      <c r="F1510" s="71">
        <f t="shared" ref="F1510" si="696">SUM(F1366,F1402,F1438,F1474,)</f>
        <v>0</v>
      </c>
      <c r="G1510" s="71">
        <f t="shared" si="693"/>
        <v>0</v>
      </c>
      <c r="H1510" s="71">
        <f t="shared" si="693"/>
        <v>0</v>
      </c>
      <c r="I1510" s="71">
        <f t="shared" si="693"/>
        <v>0</v>
      </c>
      <c r="J1510" s="71">
        <f t="shared" si="693"/>
        <v>0</v>
      </c>
      <c r="K1510" s="71">
        <f t="shared" ref="K1510:M1510" si="697">SUM(K1366,K1402,K1438,K1474,)</f>
        <v>0</v>
      </c>
      <c r="L1510" s="71">
        <f t="shared" si="693"/>
        <v>2664.5</v>
      </c>
      <c r="M1510" s="71">
        <f t="shared" si="697"/>
        <v>0</v>
      </c>
      <c r="N1510" s="71">
        <f t="shared" si="693"/>
        <v>2931</v>
      </c>
      <c r="O1510" s="71">
        <f t="shared" si="693"/>
        <v>0</v>
      </c>
      <c r="P1510" s="70">
        <f t="shared" si="668"/>
        <v>0</v>
      </c>
      <c r="Q1510" s="70" t="e">
        <f t="shared" si="669"/>
        <v>#DIV/0!</v>
      </c>
      <c r="R1510" s="71" t="e">
        <f>#REF!-F1510</f>
        <v>#REF!</v>
      </c>
      <c r="S1510" s="71" t="e">
        <f>#REF!/F1510*100</f>
        <v>#REF!</v>
      </c>
      <c r="T1510" s="70" t="e">
        <f>L1510-#REF!</f>
        <v>#REF!</v>
      </c>
      <c r="U1510" s="70" t="e">
        <f>+L1510/#REF!*100</f>
        <v>#REF!</v>
      </c>
      <c r="V1510" s="70">
        <f t="shared" si="670"/>
        <v>266.5</v>
      </c>
      <c r="W1510" s="70">
        <f t="shared" si="671"/>
        <v>110.00187652467631</v>
      </c>
      <c r="X1510" s="113"/>
    </row>
    <row r="1511" spans="1:252" hidden="1">
      <c r="A1511" s="60"/>
      <c r="B1511" s="80" t="s">
        <v>86</v>
      </c>
      <c r="C1511" s="73">
        <v>22153</v>
      </c>
      <c r="D1511" s="71">
        <f t="shared" si="693"/>
        <v>0</v>
      </c>
      <c r="E1511" s="71">
        <f t="shared" si="693"/>
        <v>0</v>
      </c>
      <c r="F1511" s="71">
        <f t="shared" ref="F1511" si="698">SUM(F1367,F1403,F1439,F1475,)</f>
        <v>0</v>
      </c>
      <c r="G1511" s="71">
        <f t="shared" si="693"/>
        <v>0</v>
      </c>
      <c r="H1511" s="71">
        <f t="shared" si="693"/>
        <v>0</v>
      </c>
      <c r="I1511" s="71">
        <f t="shared" si="693"/>
        <v>0</v>
      </c>
      <c r="J1511" s="71">
        <f t="shared" si="693"/>
        <v>0</v>
      </c>
      <c r="K1511" s="71">
        <f t="shared" ref="K1511:M1511" si="699">SUM(K1367,K1403,K1439,K1475,)</f>
        <v>0</v>
      </c>
      <c r="L1511" s="71">
        <f t="shared" si="693"/>
        <v>0</v>
      </c>
      <c r="M1511" s="71">
        <f t="shared" si="699"/>
        <v>0</v>
      </c>
      <c r="N1511" s="71">
        <f t="shared" si="693"/>
        <v>0</v>
      </c>
      <c r="O1511" s="71">
        <f t="shared" si="693"/>
        <v>0</v>
      </c>
      <c r="P1511" s="70">
        <f t="shared" si="668"/>
        <v>0</v>
      </c>
      <c r="Q1511" s="70" t="e">
        <f t="shared" si="669"/>
        <v>#DIV/0!</v>
      </c>
      <c r="R1511" s="71" t="e">
        <f>#REF!-F1511</f>
        <v>#REF!</v>
      </c>
      <c r="S1511" s="71" t="e">
        <f>#REF!/F1511*100</f>
        <v>#REF!</v>
      </c>
      <c r="T1511" s="70" t="e">
        <f>L1511-#REF!</f>
        <v>#REF!</v>
      </c>
      <c r="U1511" s="70" t="e">
        <f>+L1511/#REF!*100</f>
        <v>#REF!</v>
      </c>
      <c r="V1511" s="70">
        <f t="shared" si="670"/>
        <v>0</v>
      </c>
      <c r="W1511" s="70" t="e">
        <f t="shared" si="671"/>
        <v>#DIV/0!</v>
      </c>
      <c r="X1511" s="113"/>
    </row>
    <row r="1512" spans="1:252" hidden="1">
      <c r="A1512" s="60"/>
      <c r="B1512" s="80" t="s">
        <v>121</v>
      </c>
      <c r="C1512" s="73">
        <v>22154</v>
      </c>
      <c r="D1512" s="71">
        <f t="shared" si="693"/>
        <v>9263.1319999999996</v>
      </c>
      <c r="E1512" s="71">
        <f t="shared" si="693"/>
        <v>0</v>
      </c>
      <c r="F1512" s="71">
        <f t="shared" ref="F1512" si="700">SUM(F1368,F1404,F1440,F1476,)</f>
        <v>12331.9</v>
      </c>
      <c r="G1512" s="71">
        <f t="shared" si="693"/>
        <v>0</v>
      </c>
      <c r="H1512" s="71">
        <f t="shared" si="693"/>
        <v>13413.800000000001</v>
      </c>
      <c r="I1512" s="71">
        <f t="shared" si="693"/>
        <v>0</v>
      </c>
      <c r="J1512" s="71">
        <f t="shared" si="693"/>
        <v>13669.24</v>
      </c>
      <c r="K1512" s="71">
        <f t="shared" ref="K1512:M1512" si="701">SUM(K1368,K1404,K1440,K1476,)</f>
        <v>0</v>
      </c>
      <c r="L1512" s="71">
        <f t="shared" si="693"/>
        <v>16198.052</v>
      </c>
      <c r="M1512" s="71">
        <f t="shared" si="701"/>
        <v>0</v>
      </c>
      <c r="N1512" s="71">
        <f t="shared" si="693"/>
        <v>16179.052</v>
      </c>
      <c r="O1512" s="71">
        <f t="shared" si="693"/>
        <v>0</v>
      </c>
      <c r="P1512" s="70">
        <f t="shared" si="668"/>
        <v>3068.768</v>
      </c>
      <c r="Q1512" s="70">
        <f t="shared" si="669"/>
        <v>133.1288380647064</v>
      </c>
      <c r="R1512" s="71" t="e">
        <f>#REF!-F1512</f>
        <v>#REF!</v>
      </c>
      <c r="S1512" s="71" t="e">
        <f>#REF!/F1512*100</f>
        <v>#REF!</v>
      </c>
      <c r="T1512" s="70" t="e">
        <f>L1512-#REF!</f>
        <v>#REF!</v>
      </c>
      <c r="U1512" s="70" t="e">
        <f>+L1512/#REF!*100</f>
        <v>#REF!</v>
      </c>
      <c r="V1512" s="70">
        <f t="shared" si="670"/>
        <v>-19</v>
      </c>
      <c r="W1512" s="70">
        <f t="shared" si="671"/>
        <v>99.88270194465359</v>
      </c>
      <c r="X1512" s="113"/>
    </row>
    <row r="1513" spans="1:252" hidden="1">
      <c r="A1513" s="60"/>
      <c r="B1513" s="76" t="s">
        <v>88</v>
      </c>
      <c r="C1513" s="73">
        <v>2217</v>
      </c>
      <c r="D1513" s="71">
        <f t="shared" si="693"/>
        <v>153</v>
      </c>
      <c r="E1513" s="71">
        <f t="shared" si="693"/>
        <v>0</v>
      </c>
      <c r="F1513" s="71">
        <f t="shared" ref="F1513" si="702">SUM(F1369,F1405,F1441,F1477,)</f>
        <v>300</v>
      </c>
      <c r="G1513" s="71">
        <f t="shared" si="693"/>
        <v>0</v>
      </c>
      <c r="H1513" s="71">
        <f t="shared" si="693"/>
        <v>300</v>
      </c>
      <c r="I1513" s="71">
        <f t="shared" si="693"/>
        <v>0</v>
      </c>
      <c r="J1513" s="71">
        <f t="shared" si="693"/>
        <v>328</v>
      </c>
      <c r="K1513" s="71">
        <f t="shared" ref="K1513:M1513" si="703">SUM(K1369,K1405,K1441,K1477,)</f>
        <v>0</v>
      </c>
      <c r="L1513" s="71">
        <f t="shared" si="693"/>
        <v>365.4</v>
      </c>
      <c r="M1513" s="71">
        <f t="shared" si="703"/>
        <v>0</v>
      </c>
      <c r="N1513" s="71">
        <f t="shared" si="693"/>
        <v>380.1</v>
      </c>
      <c r="O1513" s="71">
        <f t="shared" si="693"/>
        <v>0</v>
      </c>
      <c r="P1513" s="70">
        <f t="shared" si="668"/>
        <v>147</v>
      </c>
      <c r="Q1513" s="70">
        <f t="shared" si="669"/>
        <v>196.07843137254901</v>
      </c>
      <c r="R1513" s="71" t="e">
        <f>#REF!-F1513</f>
        <v>#REF!</v>
      </c>
      <c r="S1513" s="71" t="e">
        <f>#REF!/F1513*100</f>
        <v>#REF!</v>
      </c>
      <c r="T1513" s="70" t="e">
        <f>L1513-#REF!</f>
        <v>#REF!</v>
      </c>
      <c r="U1513" s="70" t="e">
        <f>+L1513/#REF!*100</f>
        <v>#REF!</v>
      </c>
      <c r="V1513" s="70">
        <f t="shared" si="670"/>
        <v>14.700000000000045</v>
      </c>
      <c r="W1513" s="70">
        <f t="shared" si="671"/>
        <v>104.02298850574714</v>
      </c>
      <c r="X1513" s="113"/>
    </row>
    <row r="1514" spans="1:252" hidden="1">
      <c r="A1514" s="60"/>
      <c r="B1514" s="72" t="s">
        <v>89</v>
      </c>
      <c r="C1514" s="73">
        <v>2218</v>
      </c>
      <c r="D1514" s="71">
        <f t="shared" si="693"/>
        <v>20025.733</v>
      </c>
      <c r="E1514" s="71">
        <f t="shared" si="693"/>
        <v>111015.69100000001</v>
      </c>
      <c r="F1514" s="71">
        <f t="shared" ref="F1514" si="704">SUM(F1370,F1406,F1442,F1478,)</f>
        <v>5148</v>
      </c>
      <c r="G1514" s="71">
        <f t="shared" si="693"/>
        <v>146564</v>
      </c>
      <c r="H1514" s="71">
        <f t="shared" si="693"/>
        <v>4731.3999999999996</v>
      </c>
      <c r="I1514" s="71">
        <f t="shared" si="693"/>
        <v>149610.79999999999</v>
      </c>
      <c r="J1514" s="71">
        <f t="shared" si="693"/>
        <v>20155</v>
      </c>
      <c r="K1514" s="71">
        <f t="shared" ref="K1514:M1514" si="705">SUM(K1370,K1406,K1442,K1478,)</f>
        <v>146564</v>
      </c>
      <c r="L1514" s="71">
        <f t="shared" si="693"/>
        <v>30956.5</v>
      </c>
      <c r="M1514" s="71">
        <f t="shared" si="705"/>
        <v>151564</v>
      </c>
      <c r="N1514" s="71">
        <f t="shared" si="693"/>
        <v>34052.199999999997</v>
      </c>
      <c r="O1514" s="71">
        <f t="shared" si="693"/>
        <v>156564</v>
      </c>
      <c r="P1514" s="70">
        <f t="shared" si="668"/>
        <v>-14877.733</v>
      </c>
      <c r="Q1514" s="70">
        <f t="shared" si="669"/>
        <v>25.706924185996087</v>
      </c>
      <c r="R1514" s="71" t="e">
        <f>#REF!-F1514</f>
        <v>#REF!</v>
      </c>
      <c r="S1514" s="71" t="e">
        <f>#REF!/F1514*100</f>
        <v>#REF!</v>
      </c>
      <c r="T1514" s="70" t="e">
        <f>L1514-#REF!</f>
        <v>#REF!</v>
      </c>
      <c r="U1514" s="70" t="e">
        <f>+L1514/#REF!*100</f>
        <v>#REF!</v>
      </c>
      <c r="V1514" s="70">
        <f t="shared" si="670"/>
        <v>3095.6999999999971</v>
      </c>
      <c r="W1514" s="70">
        <f t="shared" si="671"/>
        <v>110.00016151696734</v>
      </c>
      <c r="X1514" s="113"/>
    </row>
    <row r="1515" spans="1:252" hidden="1">
      <c r="A1515" s="60"/>
      <c r="B1515" s="72" t="s">
        <v>122</v>
      </c>
      <c r="C1515" s="73">
        <v>2221</v>
      </c>
      <c r="D1515" s="71">
        <f t="shared" si="693"/>
        <v>10840.829999999998</v>
      </c>
      <c r="E1515" s="71">
        <f t="shared" si="693"/>
        <v>110.7</v>
      </c>
      <c r="F1515" s="71">
        <f t="shared" ref="F1515" si="706">SUM(F1371,F1407,F1443,F1479,)</f>
        <v>11412.5</v>
      </c>
      <c r="G1515" s="71">
        <f t="shared" si="693"/>
        <v>1821</v>
      </c>
      <c r="H1515" s="71">
        <f t="shared" si="693"/>
        <v>11619.400000000001</v>
      </c>
      <c r="I1515" s="71">
        <f t="shared" si="693"/>
        <v>1821</v>
      </c>
      <c r="J1515" s="71">
        <f t="shared" si="693"/>
        <v>12539.36</v>
      </c>
      <c r="K1515" s="71">
        <f t="shared" ref="K1515:M1515" si="707">SUM(K1371,K1407,K1443,K1479,)</f>
        <v>1821</v>
      </c>
      <c r="L1515" s="71">
        <f t="shared" si="693"/>
        <v>15409.508</v>
      </c>
      <c r="M1515" s="71">
        <f t="shared" si="707"/>
        <v>1821</v>
      </c>
      <c r="N1515" s="71">
        <f t="shared" si="693"/>
        <v>14567.707999999999</v>
      </c>
      <c r="O1515" s="71">
        <f t="shared" si="693"/>
        <v>1821</v>
      </c>
      <c r="P1515" s="70">
        <f t="shared" si="668"/>
        <v>571.67000000000189</v>
      </c>
      <c r="Q1515" s="70">
        <f t="shared" si="669"/>
        <v>105.27330471928811</v>
      </c>
      <c r="R1515" s="71" t="e">
        <f>#REF!-F1515</f>
        <v>#REF!</v>
      </c>
      <c r="S1515" s="71" t="e">
        <f>#REF!/F1515*100</f>
        <v>#REF!</v>
      </c>
      <c r="T1515" s="70" t="e">
        <f>L1515-#REF!</f>
        <v>#REF!</v>
      </c>
      <c r="U1515" s="70" t="e">
        <f>+L1515/#REF!*100</f>
        <v>#REF!</v>
      </c>
      <c r="V1515" s="70">
        <f t="shared" si="670"/>
        <v>-841.80000000000109</v>
      </c>
      <c r="W1515" s="70">
        <f t="shared" si="671"/>
        <v>94.537139018325561</v>
      </c>
      <c r="X1515" s="113"/>
    </row>
    <row r="1516" spans="1:252" ht="25.5" hidden="1">
      <c r="A1516" s="60"/>
      <c r="B1516" s="81" t="s">
        <v>91</v>
      </c>
      <c r="C1516" s="73">
        <v>2222</v>
      </c>
      <c r="D1516" s="71">
        <f t="shared" si="693"/>
        <v>21546.797000000002</v>
      </c>
      <c r="E1516" s="71">
        <f t="shared" si="693"/>
        <v>1399.56</v>
      </c>
      <c r="F1516" s="71">
        <f t="shared" ref="F1516" si="708">SUM(F1372,F1408,F1444,F1480,)</f>
        <v>10412.1</v>
      </c>
      <c r="G1516" s="71">
        <f t="shared" si="693"/>
        <v>2059.6999999999998</v>
      </c>
      <c r="H1516" s="71">
        <f t="shared" si="693"/>
        <v>11249.7</v>
      </c>
      <c r="I1516" s="71">
        <f t="shared" si="693"/>
        <v>2369.6999999999998</v>
      </c>
      <c r="J1516" s="71">
        <f t="shared" si="693"/>
        <v>11192.1</v>
      </c>
      <c r="K1516" s="71">
        <f t="shared" ref="K1516:M1516" si="709">SUM(K1372,K1408,K1444,K1480,)</f>
        <v>2059.6999999999998</v>
      </c>
      <c r="L1516" s="71">
        <f t="shared" si="693"/>
        <v>13784.9</v>
      </c>
      <c r="M1516" s="71">
        <f t="shared" si="709"/>
        <v>2059.6999999999998</v>
      </c>
      <c r="N1516" s="71">
        <f t="shared" si="693"/>
        <v>14534.9</v>
      </c>
      <c r="O1516" s="71">
        <f t="shared" si="693"/>
        <v>2059.6999999999998</v>
      </c>
      <c r="P1516" s="70">
        <f t="shared" si="668"/>
        <v>-11134.697000000002</v>
      </c>
      <c r="Q1516" s="70">
        <f t="shared" si="669"/>
        <v>48.323191609407182</v>
      </c>
      <c r="R1516" s="71" t="e">
        <f>#REF!-F1516</f>
        <v>#REF!</v>
      </c>
      <c r="S1516" s="71" t="e">
        <f>#REF!/F1516*100</f>
        <v>#REF!</v>
      </c>
      <c r="T1516" s="70" t="e">
        <f>L1516-#REF!</f>
        <v>#REF!</v>
      </c>
      <c r="U1516" s="70" t="e">
        <f>+L1516/#REF!*100</f>
        <v>#REF!</v>
      </c>
      <c r="V1516" s="70">
        <f t="shared" si="670"/>
        <v>750</v>
      </c>
      <c r="W1516" s="70">
        <f t="shared" si="671"/>
        <v>105.44073587766324</v>
      </c>
      <c r="X1516" s="113"/>
    </row>
    <row r="1517" spans="1:252" hidden="1">
      <c r="A1517" s="60"/>
      <c r="B1517" s="81" t="s">
        <v>92</v>
      </c>
      <c r="C1517" s="73">
        <v>2223</v>
      </c>
      <c r="D1517" s="71">
        <f t="shared" si="693"/>
        <v>641.5</v>
      </c>
      <c r="E1517" s="71">
        <f t="shared" si="693"/>
        <v>0</v>
      </c>
      <c r="F1517" s="71">
        <f t="shared" ref="F1517" si="710">SUM(F1373,F1409,F1445,F1481,)</f>
        <v>200</v>
      </c>
      <c r="G1517" s="71">
        <f t="shared" si="693"/>
        <v>239.7</v>
      </c>
      <c r="H1517" s="71">
        <f t="shared" si="693"/>
        <v>200</v>
      </c>
      <c r="I1517" s="71">
        <f t="shared" si="693"/>
        <v>239.7</v>
      </c>
      <c r="J1517" s="71">
        <f t="shared" si="693"/>
        <v>200</v>
      </c>
      <c r="K1517" s="71">
        <f t="shared" ref="K1517:M1517" si="711">SUM(K1373,K1409,K1445,K1481,)</f>
        <v>239.7</v>
      </c>
      <c r="L1517" s="71">
        <f t="shared" si="693"/>
        <v>315</v>
      </c>
      <c r="M1517" s="71">
        <f t="shared" si="711"/>
        <v>239.7</v>
      </c>
      <c r="N1517" s="71">
        <f t="shared" si="693"/>
        <v>350</v>
      </c>
      <c r="O1517" s="71">
        <f t="shared" si="693"/>
        <v>239.7</v>
      </c>
      <c r="P1517" s="70">
        <f t="shared" si="668"/>
        <v>-441.5</v>
      </c>
      <c r="Q1517" s="70">
        <f t="shared" si="669"/>
        <v>31.176929072486359</v>
      </c>
      <c r="R1517" s="71" t="e">
        <f>#REF!-F1517</f>
        <v>#REF!</v>
      </c>
      <c r="S1517" s="71" t="e">
        <f>#REF!/F1517*100</f>
        <v>#REF!</v>
      </c>
      <c r="T1517" s="70" t="e">
        <f>L1517-#REF!</f>
        <v>#REF!</v>
      </c>
      <c r="U1517" s="70" t="e">
        <f>+L1517/#REF!*100</f>
        <v>#REF!</v>
      </c>
      <c r="V1517" s="70">
        <f t="shared" si="670"/>
        <v>35</v>
      </c>
      <c r="W1517" s="70">
        <f t="shared" si="671"/>
        <v>111.11111111111111</v>
      </c>
      <c r="X1517" s="113"/>
    </row>
    <row r="1518" spans="1:252" hidden="1">
      <c r="A1518" s="129"/>
      <c r="B1518" s="226" t="s">
        <v>128</v>
      </c>
      <c r="C1518" s="227">
        <v>2224</v>
      </c>
      <c r="D1518" s="228">
        <f t="shared" si="693"/>
        <v>9073.16</v>
      </c>
      <c r="E1518" s="228">
        <f t="shared" si="693"/>
        <v>0</v>
      </c>
      <c r="F1518" s="228">
        <f t="shared" ref="F1518" si="712">SUM(F1374,F1410,F1446,F1482,)</f>
        <v>13520</v>
      </c>
      <c r="G1518" s="228">
        <f t="shared" si="693"/>
        <v>0</v>
      </c>
      <c r="H1518" s="228">
        <f t="shared" si="693"/>
        <v>13014.4</v>
      </c>
      <c r="I1518" s="228">
        <f t="shared" si="693"/>
        <v>0</v>
      </c>
      <c r="J1518" s="228">
        <f t="shared" si="693"/>
        <v>15380.4</v>
      </c>
      <c r="K1518" s="228">
        <f t="shared" ref="K1518:M1518" si="713">SUM(K1374,K1410,K1446,K1482,)</f>
        <v>0</v>
      </c>
      <c r="L1518" s="228">
        <f t="shared" si="693"/>
        <v>18729.120000000003</v>
      </c>
      <c r="M1518" s="228">
        <f t="shared" si="713"/>
        <v>0</v>
      </c>
      <c r="N1518" s="228">
        <f t="shared" si="693"/>
        <v>18729.120000000003</v>
      </c>
      <c r="O1518" s="228">
        <f t="shared" si="693"/>
        <v>0</v>
      </c>
      <c r="P1518" s="229">
        <f t="shared" ref="P1518:P1581" si="714">F1518-D1518</f>
        <v>4446.84</v>
      </c>
      <c r="Q1518" s="229">
        <f t="shared" ref="Q1518:Q1581" si="715">+F1518/D1518*100</f>
        <v>149.01092893765789</v>
      </c>
      <c r="R1518" s="228" t="e">
        <f>#REF!-F1518</f>
        <v>#REF!</v>
      </c>
      <c r="S1518" s="228" t="e">
        <f>#REF!/F1518*100</f>
        <v>#REF!</v>
      </c>
      <c r="T1518" s="229" t="e">
        <f>L1518-#REF!</f>
        <v>#REF!</v>
      </c>
      <c r="U1518" s="229" t="e">
        <f>+L1518/#REF!*100</f>
        <v>#REF!</v>
      </c>
      <c r="V1518" s="229">
        <f t="shared" si="670"/>
        <v>0</v>
      </c>
      <c r="W1518" s="229">
        <f t="shared" si="671"/>
        <v>100</v>
      </c>
      <c r="X1518" s="113"/>
    </row>
    <row r="1519" spans="1:252" hidden="1">
      <c r="A1519" s="234"/>
      <c r="B1519" s="73" t="s">
        <v>123</v>
      </c>
      <c r="C1519" s="73">
        <v>2225</v>
      </c>
      <c r="D1519" s="234"/>
      <c r="E1519" s="234"/>
      <c r="F1519" s="234"/>
      <c r="G1519" s="234"/>
      <c r="H1519" s="234"/>
      <c r="I1519" s="234"/>
      <c r="J1519" s="234"/>
      <c r="K1519" s="234"/>
      <c r="L1519" s="234"/>
      <c r="M1519" s="234"/>
      <c r="N1519" s="234"/>
      <c r="O1519" s="234"/>
      <c r="P1519" s="113">
        <f t="shared" si="714"/>
        <v>0</v>
      </c>
      <c r="Q1519" s="113" t="e">
        <f t="shared" si="715"/>
        <v>#DIV/0!</v>
      </c>
      <c r="R1519" s="75" t="e">
        <f>#REF!-F1519</f>
        <v>#REF!</v>
      </c>
      <c r="S1519" s="75" t="e">
        <f>#REF!/F1519*100</f>
        <v>#REF!</v>
      </c>
      <c r="T1519" s="113" t="e">
        <f>L1519-#REF!</f>
        <v>#REF!</v>
      </c>
      <c r="U1519" s="113" t="e">
        <f>+L1519/#REF!*100</f>
        <v>#REF!</v>
      </c>
      <c r="V1519" s="113">
        <f t="shared" si="670"/>
        <v>0</v>
      </c>
      <c r="W1519" s="113" t="e">
        <f t="shared" si="671"/>
        <v>#DIV/0!</v>
      </c>
      <c r="X1519" s="233"/>
      <c r="Y1519" s="233"/>
      <c r="Z1519" s="233"/>
      <c r="AA1519" s="233"/>
      <c r="AB1519" s="233"/>
      <c r="AC1519" s="233"/>
      <c r="AD1519" s="233"/>
      <c r="AE1519" s="233"/>
      <c r="AF1519" s="233"/>
      <c r="AG1519" s="233"/>
      <c r="AH1519" s="233"/>
      <c r="AI1519" s="233"/>
      <c r="AJ1519" s="233"/>
      <c r="AK1519" s="233"/>
      <c r="AL1519" s="233"/>
      <c r="AM1519" s="233"/>
      <c r="AN1519" s="233"/>
      <c r="AO1519" s="233"/>
      <c r="AP1519" s="233"/>
      <c r="AQ1519" s="233"/>
      <c r="AR1519" s="233"/>
      <c r="AS1519" s="233"/>
      <c r="AT1519" s="233"/>
      <c r="AU1519" s="233"/>
      <c r="AV1519" s="233"/>
      <c r="AW1519" s="233"/>
      <c r="AX1519" s="233"/>
      <c r="AY1519" s="233"/>
      <c r="AZ1519" s="233"/>
      <c r="BA1519" s="233"/>
      <c r="BB1519" s="233"/>
      <c r="BC1519" s="233"/>
      <c r="BD1519" s="233"/>
      <c r="BE1519" s="233"/>
      <c r="BF1519" s="233"/>
      <c r="BG1519" s="233"/>
      <c r="BH1519" s="233"/>
      <c r="BI1519" s="233"/>
      <c r="BJ1519" s="233"/>
      <c r="BK1519" s="233"/>
      <c r="BL1519" s="233"/>
      <c r="BM1519" s="233"/>
      <c r="BN1519" s="233"/>
      <c r="BO1519" s="233"/>
      <c r="BP1519" s="233"/>
      <c r="BQ1519" s="233"/>
      <c r="BR1519" s="233"/>
      <c r="BS1519" s="233"/>
      <c r="BT1519" s="233"/>
      <c r="BU1519" s="233"/>
      <c r="BV1519" s="233"/>
      <c r="BW1519" s="233"/>
      <c r="BX1519" s="233"/>
      <c r="BY1519" s="233"/>
      <c r="BZ1519" s="233"/>
      <c r="CA1519" s="233"/>
      <c r="CB1519" s="233"/>
      <c r="CC1519" s="233"/>
      <c r="CD1519" s="233"/>
      <c r="CE1519" s="233"/>
      <c r="CF1519" s="233"/>
      <c r="CG1519" s="233"/>
      <c r="CH1519" s="233"/>
      <c r="CI1519" s="233"/>
      <c r="CJ1519" s="233"/>
      <c r="CK1519" s="233"/>
      <c r="CL1519" s="233"/>
      <c r="CM1519" s="233"/>
      <c r="CN1519" s="233"/>
      <c r="CO1519" s="233"/>
      <c r="CP1519" s="233"/>
      <c r="CQ1519" s="233"/>
      <c r="CR1519" s="233"/>
      <c r="CS1519" s="233"/>
      <c r="CT1519" s="233"/>
      <c r="CU1519" s="233"/>
      <c r="CV1519" s="233"/>
      <c r="CW1519" s="233"/>
      <c r="CX1519" s="233"/>
      <c r="CY1519" s="233"/>
      <c r="CZ1519" s="233"/>
      <c r="DA1519" s="233"/>
      <c r="DB1519" s="233"/>
      <c r="DC1519" s="233"/>
      <c r="DD1519" s="233"/>
      <c r="DE1519" s="233"/>
      <c r="DF1519" s="233"/>
      <c r="DG1519" s="233"/>
      <c r="DH1519" s="233"/>
      <c r="DI1519" s="233"/>
      <c r="DJ1519" s="233"/>
      <c r="DK1519" s="233"/>
      <c r="DL1519" s="233"/>
      <c r="DM1519" s="233"/>
      <c r="DN1519" s="233"/>
      <c r="DO1519" s="233"/>
      <c r="DP1519" s="233"/>
      <c r="DQ1519" s="233"/>
      <c r="DR1519" s="233"/>
      <c r="DS1519" s="233"/>
      <c r="DT1519" s="233"/>
      <c r="DU1519" s="233"/>
      <c r="DV1519" s="233"/>
      <c r="DW1519" s="233"/>
      <c r="DX1519" s="233"/>
      <c r="DY1519" s="233"/>
      <c r="DZ1519" s="233"/>
      <c r="EA1519" s="233"/>
      <c r="EB1519" s="233"/>
      <c r="EC1519" s="233"/>
      <c r="ED1519" s="233"/>
      <c r="EE1519" s="233"/>
      <c r="EF1519" s="233"/>
      <c r="EG1519" s="233"/>
      <c r="EH1519" s="233"/>
      <c r="EI1519" s="233"/>
      <c r="EJ1519" s="233"/>
      <c r="EK1519" s="233"/>
      <c r="EL1519" s="233"/>
      <c r="EM1519" s="233"/>
      <c r="EN1519" s="233"/>
      <c r="EO1519" s="233"/>
      <c r="EP1519" s="233"/>
      <c r="EQ1519" s="233"/>
      <c r="ER1519" s="233"/>
      <c r="ES1519" s="233"/>
      <c r="ET1519" s="233"/>
      <c r="EU1519" s="233"/>
      <c r="EV1519" s="233"/>
      <c r="EW1519" s="233"/>
      <c r="EX1519" s="233"/>
      <c r="EY1519" s="233"/>
      <c r="EZ1519" s="233"/>
      <c r="FA1519" s="233"/>
      <c r="FB1519" s="233"/>
      <c r="FC1519" s="233"/>
      <c r="FD1519" s="233"/>
      <c r="FE1519" s="233"/>
      <c r="FF1519" s="233"/>
      <c r="FG1519" s="233"/>
      <c r="FH1519" s="233"/>
      <c r="FI1519" s="233"/>
      <c r="FJ1519" s="233"/>
      <c r="FK1519" s="233"/>
      <c r="FL1519" s="233"/>
      <c r="FM1519" s="233"/>
      <c r="FN1519" s="233"/>
      <c r="FO1519" s="233"/>
      <c r="FP1519" s="233"/>
      <c r="FQ1519" s="233"/>
      <c r="FR1519" s="233"/>
      <c r="FS1519" s="233"/>
      <c r="FT1519" s="233"/>
      <c r="FU1519" s="233"/>
      <c r="FV1519" s="233"/>
      <c r="FW1519" s="233"/>
      <c r="FX1519" s="233"/>
      <c r="FY1519" s="233"/>
      <c r="FZ1519" s="233"/>
      <c r="GA1519" s="233"/>
      <c r="GB1519" s="233"/>
      <c r="GC1519" s="233"/>
      <c r="GD1519" s="233"/>
      <c r="GE1519" s="233"/>
      <c r="GF1519" s="233"/>
      <c r="GG1519" s="233"/>
      <c r="GH1519" s="233"/>
      <c r="GI1519" s="233"/>
      <c r="GJ1519" s="233"/>
      <c r="GK1519" s="233"/>
      <c r="GL1519" s="233"/>
      <c r="GM1519" s="233"/>
      <c r="GN1519" s="233"/>
      <c r="GO1519" s="233"/>
      <c r="GP1519" s="233"/>
      <c r="GQ1519" s="233"/>
      <c r="GR1519" s="233"/>
      <c r="GS1519" s="233"/>
      <c r="GT1519" s="233"/>
      <c r="GU1519" s="233"/>
      <c r="GV1519" s="233"/>
      <c r="GW1519" s="233"/>
      <c r="GX1519" s="233"/>
      <c r="GY1519" s="233"/>
      <c r="GZ1519" s="233"/>
      <c r="HA1519" s="233"/>
      <c r="HB1519" s="233"/>
      <c r="HC1519" s="233"/>
      <c r="HD1519" s="233"/>
      <c r="HE1519" s="233"/>
      <c r="HF1519" s="233"/>
      <c r="HG1519" s="233"/>
      <c r="HH1519" s="233"/>
      <c r="HI1519" s="233"/>
      <c r="HJ1519" s="233"/>
      <c r="HK1519" s="233"/>
      <c r="HL1519" s="233"/>
      <c r="HM1519" s="233"/>
      <c r="HN1519" s="233"/>
      <c r="HO1519" s="233"/>
      <c r="HP1519" s="233"/>
      <c r="HQ1519" s="233"/>
      <c r="HR1519" s="233"/>
      <c r="HS1519" s="233"/>
      <c r="HT1519" s="233"/>
      <c r="HU1519" s="233"/>
      <c r="HV1519" s="233"/>
      <c r="HW1519" s="233"/>
      <c r="HX1519" s="233"/>
      <c r="HY1519" s="233"/>
      <c r="HZ1519" s="233"/>
      <c r="IA1519" s="233"/>
      <c r="IB1519" s="233"/>
      <c r="IC1519" s="233"/>
      <c r="ID1519" s="233"/>
      <c r="IE1519" s="233"/>
      <c r="IF1519" s="233"/>
      <c r="IG1519" s="233"/>
      <c r="IH1519" s="233"/>
      <c r="II1519" s="233"/>
      <c r="IJ1519" s="233"/>
      <c r="IK1519" s="233"/>
      <c r="IL1519" s="233"/>
      <c r="IM1519" s="233"/>
      <c r="IN1519" s="233"/>
      <c r="IO1519" s="233"/>
      <c r="IP1519" s="233"/>
      <c r="IQ1519" s="233"/>
      <c r="IR1519" s="233"/>
    </row>
    <row r="1520" spans="1:252" hidden="1">
      <c r="A1520" s="130"/>
      <c r="B1520" s="230" t="s">
        <v>190</v>
      </c>
      <c r="C1520" s="231">
        <v>2226</v>
      </c>
      <c r="D1520" s="108">
        <f t="shared" ref="D1520:O1520" si="716">SUM(D1375,D1411,D1447,D1483,)</f>
        <v>580.07799999999997</v>
      </c>
      <c r="E1520" s="108">
        <f t="shared" si="716"/>
        <v>0</v>
      </c>
      <c r="F1520" s="108">
        <f t="shared" ref="F1520" si="717">SUM(F1375,F1411,F1447,F1483,)</f>
        <v>722.3</v>
      </c>
      <c r="G1520" s="108">
        <f t="shared" si="716"/>
        <v>0</v>
      </c>
      <c r="H1520" s="108">
        <f t="shared" si="716"/>
        <v>722.3</v>
      </c>
      <c r="I1520" s="108">
        <f t="shared" si="716"/>
        <v>0</v>
      </c>
      <c r="J1520" s="108">
        <f t="shared" si="716"/>
        <v>866.75999999999988</v>
      </c>
      <c r="K1520" s="108">
        <f t="shared" ref="K1520:M1520" si="718">SUM(K1375,K1411,K1447,K1483,)</f>
        <v>0</v>
      </c>
      <c r="L1520" s="108">
        <f t="shared" si="716"/>
        <v>1126.7879999999998</v>
      </c>
      <c r="M1520" s="108">
        <f t="shared" si="718"/>
        <v>0</v>
      </c>
      <c r="N1520" s="108">
        <f t="shared" si="716"/>
        <v>1126.7879999999998</v>
      </c>
      <c r="O1520" s="108">
        <f t="shared" si="716"/>
        <v>0</v>
      </c>
      <c r="P1520" s="232">
        <f t="shared" si="714"/>
        <v>142.22199999999998</v>
      </c>
      <c r="Q1520" s="232">
        <f t="shared" si="715"/>
        <v>124.51773726981543</v>
      </c>
      <c r="R1520" s="108" t="e">
        <f>#REF!-F1520</f>
        <v>#REF!</v>
      </c>
      <c r="S1520" s="108" t="e">
        <f>#REF!/F1520*100</f>
        <v>#REF!</v>
      </c>
      <c r="T1520" s="232" t="e">
        <f>L1520-#REF!</f>
        <v>#REF!</v>
      </c>
      <c r="U1520" s="232" t="e">
        <f>+L1520/#REF!*100</f>
        <v>#REF!</v>
      </c>
      <c r="V1520" s="232">
        <f t="shared" si="670"/>
        <v>0</v>
      </c>
      <c r="W1520" s="232">
        <f t="shared" si="671"/>
        <v>100</v>
      </c>
      <c r="X1520" s="113"/>
    </row>
    <row r="1521" spans="1:24" hidden="1">
      <c r="A1521" s="60"/>
      <c r="B1521" s="83" t="s">
        <v>95</v>
      </c>
      <c r="C1521" s="78">
        <v>2231</v>
      </c>
      <c r="D1521" s="102">
        <f t="shared" ref="D1521:O1521" si="719">D1522+D1523+D1524+D1525</f>
        <v>50057.500000000007</v>
      </c>
      <c r="E1521" s="102">
        <f t="shared" si="719"/>
        <v>0</v>
      </c>
      <c r="F1521" s="102">
        <f t="shared" ref="F1521" si="720">F1522+F1523+F1524+F1525</f>
        <v>62980.200000000004</v>
      </c>
      <c r="G1521" s="102">
        <f t="shared" si="719"/>
        <v>0</v>
      </c>
      <c r="H1521" s="102">
        <f t="shared" si="719"/>
        <v>64414.80000000001</v>
      </c>
      <c r="I1521" s="102">
        <f t="shared" si="719"/>
        <v>0</v>
      </c>
      <c r="J1521" s="102">
        <f t="shared" si="719"/>
        <v>77071.055999999997</v>
      </c>
      <c r="K1521" s="102">
        <f t="shared" ref="K1521:M1521" si="721">K1522+K1523+K1524+K1525</f>
        <v>0</v>
      </c>
      <c r="L1521" s="102">
        <f t="shared" si="719"/>
        <v>81684.056000000011</v>
      </c>
      <c r="M1521" s="102">
        <f t="shared" si="721"/>
        <v>0</v>
      </c>
      <c r="N1521" s="102">
        <f t="shared" si="719"/>
        <v>84032.856</v>
      </c>
      <c r="O1521" s="102">
        <f t="shared" si="719"/>
        <v>0</v>
      </c>
      <c r="P1521" s="70">
        <f t="shared" si="714"/>
        <v>12922.699999999997</v>
      </c>
      <c r="Q1521" s="70">
        <f t="shared" si="715"/>
        <v>125.81571193127903</v>
      </c>
      <c r="R1521" s="71" t="e">
        <f>#REF!-F1521</f>
        <v>#REF!</v>
      </c>
      <c r="S1521" s="71" t="e">
        <f>#REF!/F1521*100</f>
        <v>#REF!</v>
      </c>
      <c r="T1521" s="70" t="e">
        <f>L1521-#REF!</f>
        <v>#REF!</v>
      </c>
      <c r="U1521" s="70" t="e">
        <f>+L1521/#REF!*100</f>
        <v>#REF!</v>
      </c>
      <c r="V1521" s="70">
        <f t="shared" si="670"/>
        <v>2348.7999999999884</v>
      </c>
      <c r="W1521" s="70">
        <f t="shared" si="671"/>
        <v>102.87546935720233</v>
      </c>
      <c r="X1521" s="113"/>
    </row>
    <row r="1522" spans="1:24" hidden="1">
      <c r="A1522" s="60"/>
      <c r="B1522" s="81" t="s">
        <v>96</v>
      </c>
      <c r="C1522" s="73">
        <v>22311100</v>
      </c>
      <c r="D1522" s="71">
        <f t="shared" ref="D1522:O1531" si="722">SUM(D1377,D1413,D1449,D1485,)</f>
        <v>11759.400000000001</v>
      </c>
      <c r="E1522" s="71">
        <f t="shared" si="722"/>
        <v>0</v>
      </c>
      <c r="F1522" s="71">
        <f t="shared" ref="F1522" si="723">SUM(F1377,F1413,F1449,F1485,)</f>
        <v>14066.5</v>
      </c>
      <c r="G1522" s="71">
        <f t="shared" si="722"/>
        <v>0</v>
      </c>
      <c r="H1522" s="71">
        <f t="shared" si="722"/>
        <v>14066.5</v>
      </c>
      <c r="I1522" s="71">
        <f t="shared" si="722"/>
        <v>0</v>
      </c>
      <c r="J1522" s="71">
        <f t="shared" si="722"/>
        <v>15751.779999999999</v>
      </c>
      <c r="K1522" s="71">
        <f t="shared" ref="K1522:M1522" si="724">SUM(K1377,K1413,K1449,K1485,)</f>
        <v>0</v>
      </c>
      <c r="L1522" s="71">
        <f t="shared" si="722"/>
        <v>15018.279999999999</v>
      </c>
      <c r="M1522" s="71">
        <f t="shared" si="724"/>
        <v>0</v>
      </c>
      <c r="N1522" s="71">
        <f t="shared" si="722"/>
        <v>15501.279999999999</v>
      </c>
      <c r="O1522" s="71">
        <f t="shared" si="722"/>
        <v>0</v>
      </c>
      <c r="P1522" s="70">
        <f t="shared" si="714"/>
        <v>2307.0999999999985</v>
      </c>
      <c r="Q1522" s="70">
        <f t="shared" si="715"/>
        <v>119.61919825841454</v>
      </c>
      <c r="R1522" s="71" t="e">
        <f>#REF!-F1522</f>
        <v>#REF!</v>
      </c>
      <c r="S1522" s="71" t="e">
        <f>#REF!/F1522*100</f>
        <v>#REF!</v>
      </c>
      <c r="T1522" s="70" t="e">
        <f>L1522-#REF!</f>
        <v>#REF!</v>
      </c>
      <c r="U1522" s="70" t="e">
        <f>+L1522/#REF!*100</f>
        <v>#REF!</v>
      </c>
      <c r="V1522" s="70">
        <f t="shared" si="670"/>
        <v>483</v>
      </c>
      <c r="W1522" s="70">
        <f t="shared" si="671"/>
        <v>103.21608066969054</v>
      </c>
      <c r="X1522" s="113"/>
    </row>
    <row r="1523" spans="1:24" hidden="1">
      <c r="A1523" s="60"/>
      <c r="B1523" s="81" t="s">
        <v>97</v>
      </c>
      <c r="C1523" s="73">
        <v>22311200</v>
      </c>
      <c r="D1523" s="71">
        <f t="shared" si="722"/>
        <v>17158.899999999998</v>
      </c>
      <c r="E1523" s="71">
        <f t="shared" si="722"/>
        <v>0</v>
      </c>
      <c r="F1523" s="71">
        <f t="shared" ref="F1523" si="725">SUM(F1378,F1414,F1450,F1486,)</f>
        <v>21596.5</v>
      </c>
      <c r="G1523" s="71">
        <f t="shared" si="722"/>
        <v>0</v>
      </c>
      <c r="H1523" s="71">
        <f t="shared" si="722"/>
        <v>23031.100000000002</v>
      </c>
      <c r="I1523" s="71">
        <f t="shared" si="722"/>
        <v>0</v>
      </c>
      <c r="J1523" s="71">
        <f t="shared" si="722"/>
        <v>31221.356</v>
      </c>
      <c r="K1523" s="71">
        <f t="shared" ref="K1523:M1523" si="726">SUM(K1378,K1414,K1450,K1486,)</f>
        <v>0</v>
      </c>
      <c r="L1523" s="71">
        <f t="shared" si="722"/>
        <v>31221.356</v>
      </c>
      <c r="M1523" s="71">
        <f t="shared" si="726"/>
        <v>0</v>
      </c>
      <c r="N1523" s="71">
        <f t="shared" si="722"/>
        <v>31227.356</v>
      </c>
      <c r="O1523" s="71">
        <f t="shared" si="722"/>
        <v>0</v>
      </c>
      <c r="P1523" s="70">
        <f t="shared" si="714"/>
        <v>4437.6000000000022</v>
      </c>
      <c r="Q1523" s="70">
        <f t="shared" si="715"/>
        <v>125.86179766768268</v>
      </c>
      <c r="R1523" s="71" t="e">
        <f>#REF!-F1523</f>
        <v>#REF!</v>
      </c>
      <c r="S1523" s="71" t="e">
        <f>#REF!/F1523*100</f>
        <v>#REF!</v>
      </c>
      <c r="T1523" s="70" t="e">
        <f>L1523-#REF!</f>
        <v>#REF!</v>
      </c>
      <c r="U1523" s="70" t="e">
        <f>+L1523/#REF!*100</f>
        <v>#REF!</v>
      </c>
      <c r="V1523" s="70">
        <f t="shared" si="670"/>
        <v>6</v>
      </c>
      <c r="W1523" s="70">
        <f t="shared" si="671"/>
        <v>100.01921761501966</v>
      </c>
      <c r="X1523" s="113"/>
    </row>
    <row r="1524" spans="1:24" ht="25.5" hidden="1">
      <c r="A1524" s="60"/>
      <c r="B1524" s="81" t="s">
        <v>98</v>
      </c>
      <c r="C1524" s="73">
        <v>22311300</v>
      </c>
      <c r="D1524" s="71">
        <f t="shared" si="722"/>
        <v>20285.300000000003</v>
      </c>
      <c r="E1524" s="71">
        <f t="shared" si="722"/>
        <v>0</v>
      </c>
      <c r="F1524" s="71">
        <f t="shared" ref="F1524" si="727">SUM(F1379,F1415,F1451,F1487,)</f>
        <v>25611.800000000003</v>
      </c>
      <c r="G1524" s="71">
        <f t="shared" si="722"/>
        <v>0</v>
      </c>
      <c r="H1524" s="71">
        <f t="shared" si="722"/>
        <v>25611.800000000003</v>
      </c>
      <c r="I1524" s="71">
        <f t="shared" si="722"/>
        <v>0</v>
      </c>
      <c r="J1524" s="71">
        <f t="shared" si="722"/>
        <v>28272.52</v>
      </c>
      <c r="K1524" s="71">
        <f t="shared" ref="K1524:M1524" si="728">SUM(K1379,K1415,K1451,K1487,)</f>
        <v>0</v>
      </c>
      <c r="L1524" s="71">
        <f t="shared" si="722"/>
        <v>33594.82</v>
      </c>
      <c r="M1524" s="71">
        <f t="shared" si="728"/>
        <v>0</v>
      </c>
      <c r="N1524" s="71">
        <f t="shared" si="722"/>
        <v>35357.82</v>
      </c>
      <c r="O1524" s="71">
        <f t="shared" si="722"/>
        <v>0</v>
      </c>
      <c r="P1524" s="70">
        <f t="shared" si="714"/>
        <v>5326.5</v>
      </c>
      <c r="Q1524" s="70">
        <f t="shared" si="715"/>
        <v>126.25793061970984</v>
      </c>
      <c r="R1524" s="71" t="e">
        <f>#REF!-F1524</f>
        <v>#REF!</v>
      </c>
      <c r="S1524" s="71" t="e">
        <f>#REF!/F1524*100</f>
        <v>#REF!</v>
      </c>
      <c r="T1524" s="70" t="e">
        <f>L1524-#REF!</f>
        <v>#REF!</v>
      </c>
      <c r="U1524" s="70" t="e">
        <f>+L1524/#REF!*100</f>
        <v>#REF!</v>
      </c>
      <c r="V1524" s="70">
        <f t="shared" si="670"/>
        <v>1763</v>
      </c>
      <c r="W1524" s="70">
        <f t="shared" si="671"/>
        <v>105.24783285042159</v>
      </c>
      <c r="X1524" s="113"/>
    </row>
    <row r="1525" spans="1:24" hidden="1">
      <c r="A1525" s="60"/>
      <c r="B1525" s="81" t="s">
        <v>99</v>
      </c>
      <c r="C1525" s="73">
        <v>22311400</v>
      </c>
      <c r="D1525" s="71">
        <f t="shared" si="722"/>
        <v>853.9</v>
      </c>
      <c r="E1525" s="71">
        <f t="shared" si="722"/>
        <v>0</v>
      </c>
      <c r="F1525" s="71">
        <f t="shared" ref="F1525" si="729">SUM(F1380,F1416,F1452,F1488,)</f>
        <v>1705.3999999999999</v>
      </c>
      <c r="G1525" s="71">
        <f t="shared" si="722"/>
        <v>0</v>
      </c>
      <c r="H1525" s="71">
        <f t="shared" si="722"/>
        <v>1705.3999999999999</v>
      </c>
      <c r="I1525" s="71">
        <f t="shared" si="722"/>
        <v>0</v>
      </c>
      <c r="J1525" s="71">
        <f t="shared" si="722"/>
        <v>1825.3999999999999</v>
      </c>
      <c r="K1525" s="71">
        <f t="shared" ref="K1525:M1525" si="730">SUM(K1380,K1416,K1452,K1488,)</f>
        <v>0</v>
      </c>
      <c r="L1525" s="71">
        <f t="shared" si="722"/>
        <v>1849.6</v>
      </c>
      <c r="M1525" s="71">
        <f t="shared" si="730"/>
        <v>0</v>
      </c>
      <c r="N1525" s="71">
        <f t="shared" si="722"/>
        <v>1946.3999999999999</v>
      </c>
      <c r="O1525" s="71">
        <f t="shared" si="722"/>
        <v>0</v>
      </c>
      <c r="P1525" s="70">
        <f t="shared" si="714"/>
        <v>851.49999999999989</v>
      </c>
      <c r="Q1525" s="70">
        <f t="shared" si="715"/>
        <v>199.71893664363506</v>
      </c>
      <c r="R1525" s="71" t="e">
        <f>#REF!-F1525</f>
        <v>#REF!</v>
      </c>
      <c r="S1525" s="71" t="e">
        <f>#REF!/F1525*100</f>
        <v>#REF!</v>
      </c>
      <c r="T1525" s="70" t="e">
        <f>L1525-#REF!</f>
        <v>#REF!</v>
      </c>
      <c r="U1525" s="70" t="e">
        <f>+L1525/#REF!*100</f>
        <v>#REF!</v>
      </c>
      <c r="V1525" s="70">
        <f t="shared" si="670"/>
        <v>96.799999999999955</v>
      </c>
      <c r="W1525" s="70">
        <f t="shared" si="671"/>
        <v>105.23356401384083</v>
      </c>
      <c r="X1525" s="113"/>
    </row>
    <row r="1526" spans="1:24" hidden="1">
      <c r="A1526" s="60"/>
      <c r="B1526" s="81" t="s">
        <v>100</v>
      </c>
      <c r="C1526" s="73">
        <v>2235</v>
      </c>
      <c r="D1526" s="71">
        <f t="shared" si="722"/>
        <v>0</v>
      </c>
      <c r="E1526" s="71">
        <f t="shared" si="722"/>
        <v>0</v>
      </c>
      <c r="F1526" s="71">
        <f t="shared" ref="F1526" si="731">SUM(F1381,F1417,F1453,F1489,)</f>
        <v>0</v>
      </c>
      <c r="G1526" s="71">
        <f t="shared" si="722"/>
        <v>0</v>
      </c>
      <c r="H1526" s="71">
        <f t="shared" si="722"/>
        <v>0</v>
      </c>
      <c r="I1526" s="71">
        <f t="shared" si="722"/>
        <v>0</v>
      </c>
      <c r="J1526" s="71">
        <f t="shared" si="722"/>
        <v>0</v>
      </c>
      <c r="K1526" s="71">
        <f t="shared" ref="K1526:M1526" si="732">SUM(K1381,K1417,K1453,K1489,)</f>
        <v>0</v>
      </c>
      <c r="L1526" s="71">
        <f t="shared" si="722"/>
        <v>0</v>
      </c>
      <c r="M1526" s="71">
        <f t="shared" si="732"/>
        <v>0</v>
      </c>
      <c r="N1526" s="71">
        <f t="shared" si="722"/>
        <v>0</v>
      </c>
      <c r="O1526" s="71">
        <f t="shared" si="722"/>
        <v>0</v>
      </c>
      <c r="P1526" s="70">
        <f t="shared" si="714"/>
        <v>0</v>
      </c>
      <c r="Q1526" s="70" t="e">
        <f t="shared" si="715"/>
        <v>#DIV/0!</v>
      </c>
      <c r="R1526" s="71" t="e">
        <f>#REF!-F1526</f>
        <v>#REF!</v>
      </c>
      <c r="S1526" s="71" t="e">
        <f>#REF!/F1526*100</f>
        <v>#REF!</v>
      </c>
      <c r="T1526" s="70" t="e">
        <f>L1526-#REF!</f>
        <v>#REF!</v>
      </c>
      <c r="U1526" s="70" t="e">
        <f>+L1526/#REF!*100</f>
        <v>#REF!</v>
      </c>
      <c r="V1526" s="70">
        <f t="shared" si="670"/>
        <v>0</v>
      </c>
      <c r="W1526" s="70" t="e">
        <f t="shared" si="671"/>
        <v>#DIV/0!</v>
      </c>
      <c r="X1526" s="113"/>
    </row>
    <row r="1527" spans="1:24" hidden="1">
      <c r="A1527" s="60"/>
      <c r="B1527" s="72" t="s">
        <v>101</v>
      </c>
      <c r="C1527" s="73">
        <v>2511</v>
      </c>
      <c r="D1527" s="71">
        <f t="shared" si="722"/>
        <v>2167.8139999999999</v>
      </c>
      <c r="E1527" s="71">
        <f t="shared" si="722"/>
        <v>0</v>
      </c>
      <c r="F1527" s="71">
        <f t="shared" ref="F1527" si="733">SUM(F1382,F1418,F1454,F1490,)</f>
        <v>2695.4</v>
      </c>
      <c r="G1527" s="71">
        <f t="shared" si="722"/>
        <v>0</v>
      </c>
      <c r="H1527" s="71">
        <f t="shared" si="722"/>
        <v>4010.7</v>
      </c>
      <c r="I1527" s="71">
        <f t="shared" si="722"/>
        <v>0</v>
      </c>
      <c r="J1527" s="71">
        <f t="shared" si="722"/>
        <v>0</v>
      </c>
      <c r="K1527" s="71">
        <f t="shared" ref="K1527:M1527" si="734">SUM(K1382,K1418,K1454,K1490,)</f>
        <v>0</v>
      </c>
      <c r="L1527" s="71">
        <f t="shared" si="722"/>
        <v>0</v>
      </c>
      <c r="M1527" s="71">
        <f t="shared" si="734"/>
        <v>0</v>
      </c>
      <c r="N1527" s="71">
        <f t="shared" si="722"/>
        <v>0</v>
      </c>
      <c r="O1527" s="71">
        <f t="shared" si="722"/>
        <v>0</v>
      </c>
      <c r="P1527" s="70">
        <f t="shared" si="714"/>
        <v>527.58600000000024</v>
      </c>
      <c r="Q1527" s="70">
        <f t="shared" si="715"/>
        <v>124.33723557463881</v>
      </c>
      <c r="R1527" s="71" t="e">
        <f>#REF!-F1527</f>
        <v>#REF!</v>
      </c>
      <c r="S1527" s="71" t="e">
        <f>#REF!/F1527*100</f>
        <v>#REF!</v>
      </c>
      <c r="T1527" s="70" t="e">
        <f>L1527-#REF!</f>
        <v>#REF!</v>
      </c>
      <c r="U1527" s="70" t="e">
        <f>+L1527/#REF!*100</f>
        <v>#REF!</v>
      </c>
      <c r="V1527" s="70">
        <f t="shared" si="670"/>
        <v>0</v>
      </c>
      <c r="W1527" s="70" t="e">
        <f t="shared" si="671"/>
        <v>#DIV/0!</v>
      </c>
      <c r="X1527" s="113"/>
    </row>
    <row r="1528" spans="1:24" ht="13.5" hidden="1" customHeight="1">
      <c r="A1528" s="60"/>
      <c r="B1528" s="72" t="s">
        <v>102</v>
      </c>
      <c r="C1528" s="73">
        <v>2512</v>
      </c>
      <c r="D1528" s="71">
        <f t="shared" si="722"/>
        <v>0</v>
      </c>
      <c r="E1528" s="71">
        <f t="shared" si="722"/>
        <v>0</v>
      </c>
      <c r="F1528" s="71">
        <f t="shared" ref="F1528" si="735">SUM(F1383,F1419,F1455,F1491,)</f>
        <v>0</v>
      </c>
      <c r="G1528" s="71">
        <f t="shared" si="722"/>
        <v>0</v>
      </c>
      <c r="H1528" s="71">
        <f t="shared" si="722"/>
        <v>0</v>
      </c>
      <c r="I1528" s="71">
        <f t="shared" si="722"/>
        <v>0</v>
      </c>
      <c r="J1528" s="71">
        <f t="shared" si="722"/>
        <v>0</v>
      </c>
      <c r="K1528" s="71">
        <f t="shared" ref="K1528:M1528" si="736">SUM(K1383,K1419,K1455,K1491,)</f>
        <v>0</v>
      </c>
      <c r="L1528" s="71">
        <f t="shared" si="722"/>
        <v>0</v>
      </c>
      <c r="M1528" s="71">
        <f t="shared" si="736"/>
        <v>0</v>
      </c>
      <c r="N1528" s="71">
        <f t="shared" si="722"/>
        <v>0</v>
      </c>
      <c r="O1528" s="71">
        <f t="shared" si="722"/>
        <v>0</v>
      </c>
      <c r="P1528" s="70">
        <f t="shared" si="714"/>
        <v>0</v>
      </c>
      <c r="Q1528" s="70" t="e">
        <f t="shared" si="715"/>
        <v>#DIV/0!</v>
      </c>
      <c r="R1528" s="71" t="e">
        <f>#REF!-F1528</f>
        <v>#REF!</v>
      </c>
      <c r="S1528" s="71" t="e">
        <f>#REF!/F1528*100</f>
        <v>#REF!</v>
      </c>
      <c r="T1528" s="70" t="e">
        <f>L1528-#REF!</f>
        <v>#REF!</v>
      </c>
      <c r="U1528" s="70" t="e">
        <f>+L1528/#REF!*100</f>
        <v>#REF!</v>
      </c>
      <c r="V1528" s="70">
        <f t="shared" si="670"/>
        <v>0</v>
      </c>
      <c r="W1528" s="70" t="e">
        <f t="shared" si="671"/>
        <v>#DIV/0!</v>
      </c>
      <c r="X1528" s="113"/>
    </row>
    <row r="1529" spans="1:24" ht="13.5" hidden="1" customHeight="1">
      <c r="A1529" s="60"/>
      <c r="B1529" s="72" t="s">
        <v>129</v>
      </c>
      <c r="C1529" s="73">
        <v>2521</v>
      </c>
      <c r="D1529" s="71">
        <f t="shared" si="722"/>
        <v>0</v>
      </c>
      <c r="E1529" s="71">
        <f t="shared" si="722"/>
        <v>0</v>
      </c>
      <c r="F1529" s="71">
        <f t="shared" ref="F1529" si="737">SUM(F1384,F1420,F1456,F1492,)</f>
        <v>0</v>
      </c>
      <c r="G1529" s="71">
        <f t="shared" si="722"/>
        <v>0</v>
      </c>
      <c r="H1529" s="71">
        <f t="shared" si="722"/>
        <v>0</v>
      </c>
      <c r="I1529" s="71">
        <f t="shared" si="722"/>
        <v>0</v>
      </c>
      <c r="J1529" s="71">
        <f t="shared" si="722"/>
        <v>0</v>
      </c>
      <c r="K1529" s="71">
        <f t="shared" ref="K1529:M1529" si="738">SUM(K1384,K1420,K1456,K1492,)</f>
        <v>0</v>
      </c>
      <c r="L1529" s="71">
        <f t="shared" si="722"/>
        <v>0</v>
      </c>
      <c r="M1529" s="71">
        <f t="shared" si="738"/>
        <v>0</v>
      </c>
      <c r="N1529" s="71">
        <f t="shared" si="722"/>
        <v>0</v>
      </c>
      <c r="O1529" s="71">
        <f t="shared" si="722"/>
        <v>0</v>
      </c>
      <c r="P1529" s="70">
        <f t="shared" si="714"/>
        <v>0</v>
      </c>
      <c r="Q1529" s="70" t="e">
        <f t="shared" si="715"/>
        <v>#DIV/0!</v>
      </c>
      <c r="R1529" s="71" t="e">
        <f>#REF!-F1529</f>
        <v>#REF!</v>
      </c>
      <c r="S1529" s="71" t="e">
        <f>#REF!/F1529*100</f>
        <v>#REF!</v>
      </c>
      <c r="T1529" s="70" t="e">
        <f>L1529-#REF!</f>
        <v>#REF!</v>
      </c>
      <c r="U1529" s="70" t="e">
        <f>+L1529/#REF!*100</f>
        <v>#REF!</v>
      </c>
      <c r="V1529" s="70">
        <f t="shared" si="670"/>
        <v>0</v>
      </c>
      <c r="W1529" s="70" t="e">
        <f t="shared" si="671"/>
        <v>#DIV/0!</v>
      </c>
      <c r="X1529" s="113"/>
    </row>
    <row r="1530" spans="1:24" ht="13.5" hidden="1" customHeight="1">
      <c r="A1530" s="60"/>
      <c r="B1530" s="85" t="s">
        <v>104</v>
      </c>
      <c r="C1530" s="73">
        <v>2721</v>
      </c>
      <c r="D1530" s="71">
        <f t="shared" si="722"/>
        <v>3616</v>
      </c>
      <c r="E1530" s="71">
        <f t="shared" si="722"/>
        <v>0</v>
      </c>
      <c r="F1530" s="71">
        <f t="shared" ref="F1530" si="739">SUM(F1385,F1421,F1457,F1493,)</f>
        <v>5246</v>
      </c>
      <c r="G1530" s="71">
        <f t="shared" si="722"/>
        <v>0</v>
      </c>
      <c r="H1530" s="71">
        <f t="shared" si="722"/>
        <v>5246</v>
      </c>
      <c r="I1530" s="71">
        <f t="shared" si="722"/>
        <v>0</v>
      </c>
      <c r="J1530" s="71">
        <f t="shared" si="722"/>
        <v>6146</v>
      </c>
      <c r="K1530" s="71">
        <f t="shared" ref="K1530:M1530" si="740">SUM(K1385,K1421,K1457,K1493,)</f>
        <v>0</v>
      </c>
      <c r="L1530" s="71">
        <f t="shared" si="722"/>
        <v>6146</v>
      </c>
      <c r="M1530" s="71">
        <f t="shared" si="740"/>
        <v>0</v>
      </c>
      <c r="N1530" s="71">
        <f t="shared" si="722"/>
        <v>6146</v>
      </c>
      <c r="O1530" s="71">
        <f t="shared" si="722"/>
        <v>0</v>
      </c>
      <c r="P1530" s="70">
        <f t="shared" si="714"/>
        <v>1630</v>
      </c>
      <c r="Q1530" s="70">
        <f t="shared" si="715"/>
        <v>145.07743362831857</v>
      </c>
      <c r="R1530" s="71" t="e">
        <f>#REF!-F1530</f>
        <v>#REF!</v>
      </c>
      <c r="S1530" s="71" t="e">
        <f>#REF!/F1530*100</f>
        <v>#REF!</v>
      </c>
      <c r="T1530" s="70" t="e">
        <f>L1530-#REF!</f>
        <v>#REF!</v>
      </c>
      <c r="U1530" s="70" t="e">
        <f>+L1530/#REF!*100</f>
        <v>#REF!</v>
      </c>
      <c r="V1530" s="70">
        <f t="shared" si="670"/>
        <v>0</v>
      </c>
      <c r="W1530" s="70">
        <f t="shared" si="671"/>
        <v>100</v>
      </c>
      <c r="X1530" s="113"/>
    </row>
    <row r="1531" spans="1:24" ht="12.75" hidden="1" customHeight="1">
      <c r="A1531" s="60"/>
      <c r="B1531" s="86" t="s">
        <v>185</v>
      </c>
      <c r="C1531" s="73">
        <v>28241</v>
      </c>
      <c r="D1531" s="71">
        <f t="shared" si="722"/>
        <v>0</v>
      </c>
      <c r="E1531" s="71">
        <f t="shared" si="722"/>
        <v>0</v>
      </c>
      <c r="F1531" s="71">
        <f t="shared" ref="F1531" si="741">SUM(F1386,F1422,F1458,F1494,)</f>
        <v>0</v>
      </c>
      <c r="G1531" s="71">
        <f t="shared" si="722"/>
        <v>0</v>
      </c>
      <c r="H1531" s="71">
        <f t="shared" si="722"/>
        <v>0</v>
      </c>
      <c r="I1531" s="71">
        <f t="shared" si="722"/>
        <v>0</v>
      </c>
      <c r="J1531" s="71">
        <f t="shared" si="722"/>
        <v>0</v>
      </c>
      <c r="K1531" s="71">
        <f t="shared" ref="K1531:M1531" si="742">SUM(K1386,K1422,K1458,K1494,)</f>
        <v>0</v>
      </c>
      <c r="L1531" s="71">
        <f t="shared" si="722"/>
        <v>0</v>
      </c>
      <c r="M1531" s="71">
        <f t="shared" si="742"/>
        <v>0</v>
      </c>
      <c r="N1531" s="71">
        <f t="shared" si="722"/>
        <v>0</v>
      </c>
      <c r="O1531" s="71">
        <f t="shared" si="722"/>
        <v>0</v>
      </c>
      <c r="P1531" s="70">
        <f t="shared" si="714"/>
        <v>0</v>
      </c>
      <c r="Q1531" s="70" t="e">
        <f t="shared" si="715"/>
        <v>#DIV/0!</v>
      </c>
      <c r="R1531" s="71" t="e">
        <f>#REF!-F1531</f>
        <v>#REF!</v>
      </c>
      <c r="S1531" s="71" t="e">
        <f>#REF!/F1531*100</f>
        <v>#REF!</v>
      </c>
      <c r="T1531" s="70" t="e">
        <f>L1531-#REF!</f>
        <v>#REF!</v>
      </c>
      <c r="U1531" s="70" t="e">
        <f>+L1531/#REF!*100</f>
        <v>#REF!</v>
      </c>
      <c r="V1531" s="70">
        <f t="shared" si="670"/>
        <v>0</v>
      </c>
      <c r="W1531" s="70" t="e">
        <f t="shared" si="671"/>
        <v>#DIV/0!</v>
      </c>
      <c r="X1531" s="113"/>
    </row>
    <row r="1532" spans="1:24" hidden="1">
      <c r="A1532" s="60"/>
      <c r="B1532" s="88" t="s">
        <v>109</v>
      </c>
      <c r="C1532" s="73"/>
      <c r="D1532" s="98">
        <f t="shared" ref="D1532:O1532" si="743">SUM(D1533:D1535)</f>
        <v>29296.713</v>
      </c>
      <c r="E1532" s="98">
        <f t="shared" si="743"/>
        <v>1683.77</v>
      </c>
      <c r="F1532" s="98">
        <f t="shared" ref="F1532" si="744">SUM(F1533:F1535)</f>
        <v>16682.900000000001</v>
      </c>
      <c r="G1532" s="98">
        <f t="shared" si="743"/>
        <v>2062.5</v>
      </c>
      <c r="H1532" s="98">
        <f t="shared" si="743"/>
        <v>17825.199999999997</v>
      </c>
      <c r="I1532" s="98">
        <f t="shared" si="743"/>
        <v>2134.1</v>
      </c>
      <c r="J1532" s="98">
        <f t="shared" si="743"/>
        <v>29364.9</v>
      </c>
      <c r="K1532" s="98">
        <f t="shared" ref="K1532:M1532" si="745">SUM(K1533:K1535)</f>
        <v>2062.5</v>
      </c>
      <c r="L1532" s="98">
        <f t="shared" si="743"/>
        <v>66697.27</v>
      </c>
      <c r="M1532" s="98">
        <f t="shared" si="745"/>
        <v>2062.5</v>
      </c>
      <c r="N1532" s="98">
        <f t="shared" si="743"/>
        <v>59858.07</v>
      </c>
      <c r="O1532" s="98">
        <f t="shared" si="743"/>
        <v>2062.5</v>
      </c>
      <c r="P1532" s="70">
        <f t="shared" si="714"/>
        <v>-12613.812999999998</v>
      </c>
      <c r="Q1532" s="70">
        <f t="shared" si="715"/>
        <v>56.94461354760174</v>
      </c>
      <c r="R1532" s="71" t="e">
        <f>#REF!-F1532</f>
        <v>#REF!</v>
      </c>
      <c r="S1532" s="71" t="e">
        <f>#REF!/F1532*100</f>
        <v>#REF!</v>
      </c>
      <c r="T1532" s="70" t="e">
        <f>L1532-#REF!</f>
        <v>#REF!</v>
      </c>
      <c r="U1532" s="70" t="e">
        <f>+L1532/#REF!*100</f>
        <v>#REF!</v>
      </c>
      <c r="V1532" s="70">
        <f t="shared" si="670"/>
        <v>-6839.2000000000044</v>
      </c>
      <c r="W1532" s="70">
        <f t="shared" si="671"/>
        <v>89.745907141326768</v>
      </c>
      <c r="X1532" s="113"/>
    </row>
    <row r="1533" spans="1:24" hidden="1">
      <c r="A1533" s="60"/>
      <c r="B1533" s="72" t="s">
        <v>110</v>
      </c>
      <c r="C1533" s="73">
        <v>3111</v>
      </c>
      <c r="D1533" s="71">
        <f t="shared" ref="D1533:O1535" si="746">SUM(D1388,D1424,D1460,D1496,)</f>
        <v>0</v>
      </c>
      <c r="E1533" s="71">
        <f t="shared" si="746"/>
        <v>0</v>
      </c>
      <c r="F1533" s="71">
        <f t="shared" ref="F1533" si="747">SUM(F1388,F1424,F1460,F1496,)</f>
        <v>0</v>
      </c>
      <c r="G1533" s="71">
        <f t="shared" si="746"/>
        <v>0</v>
      </c>
      <c r="H1533" s="71">
        <f t="shared" si="746"/>
        <v>0</v>
      </c>
      <c r="I1533" s="71">
        <f t="shared" si="746"/>
        <v>0</v>
      </c>
      <c r="J1533" s="71">
        <f t="shared" si="746"/>
        <v>0</v>
      </c>
      <c r="K1533" s="71">
        <f t="shared" ref="K1533:M1533" si="748">SUM(K1388,K1424,K1460,K1496,)</f>
        <v>0</v>
      </c>
      <c r="L1533" s="71">
        <f t="shared" si="746"/>
        <v>28276.9</v>
      </c>
      <c r="M1533" s="71">
        <f t="shared" si="748"/>
        <v>0</v>
      </c>
      <c r="N1533" s="71">
        <f t="shared" si="746"/>
        <v>31104.699999999997</v>
      </c>
      <c r="O1533" s="71">
        <f t="shared" si="746"/>
        <v>0</v>
      </c>
      <c r="P1533" s="70">
        <f t="shared" si="714"/>
        <v>0</v>
      </c>
      <c r="Q1533" s="70" t="e">
        <f t="shared" si="715"/>
        <v>#DIV/0!</v>
      </c>
      <c r="R1533" s="71" t="e">
        <f>#REF!-F1533</f>
        <v>#REF!</v>
      </c>
      <c r="S1533" s="71" t="e">
        <f>#REF!/F1533*100</f>
        <v>#REF!</v>
      </c>
      <c r="T1533" s="70" t="e">
        <f>L1533-#REF!</f>
        <v>#REF!</v>
      </c>
      <c r="U1533" s="70" t="e">
        <f>+L1533/#REF!*100</f>
        <v>#REF!</v>
      </c>
      <c r="V1533" s="70">
        <f t="shared" si="670"/>
        <v>2827.7999999999956</v>
      </c>
      <c r="W1533" s="70">
        <f t="shared" si="671"/>
        <v>110.00038901011071</v>
      </c>
      <c r="X1533" s="113"/>
    </row>
    <row r="1534" spans="1:24" hidden="1">
      <c r="A1534" s="60"/>
      <c r="B1534" s="72" t="s">
        <v>111</v>
      </c>
      <c r="C1534" s="73">
        <v>3112</v>
      </c>
      <c r="D1534" s="71">
        <f t="shared" si="746"/>
        <v>29296.713</v>
      </c>
      <c r="E1534" s="71">
        <f t="shared" si="746"/>
        <v>1683.77</v>
      </c>
      <c r="F1534" s="71">
        <f t="shared" ref="F1534" si="749">SUM(F1389,F1425,F1461,F1497,)</f>
        <v>16682.900000000001</v>
      </c>
      <c r="G1534" s="71">
        <f t="shared" si="746"/>
        <v>2062.5</v>
      </c>
      <c r="H1534" s="71">
        <f t="shared" si="746"/>
        <v>17825.199999999997</v>
      </c>
      <c r="I1534" s="71">
        <f t="shared" si="746"/>
        <v>2134.1</v>
      </c>
      <c r="J1534" s="71">
        <f t="shared" si="746"/>
        <v>29364.9</v>
      </c>
      <c r="K1534" s="71">
        <f t="shared" ref="K1534:M1534" si="750">SUM(K1389,K1425,K1461,K1497,)</f>
        <v>2062.5</v>
      </c>
      <c r="L1534" s="71">
        <f t="shared" si="746"/>
        <v>38420.370000000003</v>
      </c>
      <c r="M1534" s="71">
        <f t="shared" si="750"/>
        <v>2062.5</v>
      </c>
      <c r="N1534" s="71">
        <f t="shared" si="746"/>
        <v>28753.370000000003</v>
      </c>
      <c r="O1534" s="71">
        <f t="shared" si="746"/>
        <v>2062.5</v>
      </c>
      <c r="P1534" s="70">
        <f t="shared" si="714"/>
        <v>-12613.812999999998</v>
      </c>
      <c r="Q1534" s="70">
        <f t="shared" si="715"/>
        <v>56.94461354760174</v>
      </c>
      <c r="R1534" s="71" t="e">
        <f>#REF!-F1534</f>
        <v>#REF!</v>
      </c>
      <c r="S1534" s="71" t="e">
        <f>#REF!/F1534*100</f>
        <v>#REF!</v>
      </c>
      <c r="T1534" s="70" t="e">
        <f>L1534-#REF!</f>
        <v>#REF!</v>
      </c>
      <c r="U1534" s="70" t="e">
        <f>+L1534/#REF!*100</f>
        <v>#REF!</v>
      </c>
      <c r="V1534" s="70">
        <f t="shared" ref="V1534:V1597" si="751">N1534-L1534</f>
        <v>-9667</v>
      </c>
      <c r="W1534" s="70">
        <f t="shared" ref="W1534:W1597" si="752">+N1534/L1534*100</f>
        <v>74.838868027559329</v>
      </c>
      <c r="X1534" s="113"/>
    </row>
    <row r="1535" spans="1:24" hidden="1">
      <c r="A1535" s="60"/>
      <c r="B1535" s="72" t="s">
        <v>112</v>
      </c>
      <c r="C1535" s="73">
        <v>3113</v>
      </c>
      <c r="D1535" s="71">
        <f t="shared" si="746"/>
        <v>0</v>
      </c>
      <c r="E1535" s="71">
        <f t="shared" si="746"/>
        <v>0</v>
      </c>
      <c r="F1535" s="71">
        <f t="shared" ref="F1535" si="753">SUM(F1390,F1426,F1462,F1498,)</f>
        <v>0</v>
      </c>
      <c r="G1535" s="71">
        <f t="shared" si="746"/>
        <v>0</v>
      </c>
      <c r="H1535" s="71">
        <f t="shared" si="746"/>
        <v>0</v>
      </c>
      <c r="I1535" s="71">
        <f t="shared" si="746"/>
        <v>0</v>
      </c>
      <c r="J1535" s="71">
        <f t="shared" si="746"/>
        <v>0</v>
      </c>
      <c r="K1535" s="71">
        <f t="shared" ref="K1535:M1535" si="754">SUM(K1390,K1426,K1462,K1498,)</f>
        <v>0</v>
      </c>
      <c r="L1535" s="71">
        <f t="shared" si="746"/>
        <v>0</v>
      </c>
      <c r="M1535" s="71">
        <f t="shared" si="754"/>
        <v>0</v>
      </c>
      <c r="N1535" s="71">
        <f t="shared" si="746"/>
        <v>0</v>
      </c>
      <c r="O1535" s="71">
        <f t="shared" si="746"/>
        <v>0</v>
      </c>
      <c r="P1535" s="70">
        <f t="shared" si="714"/>
        <v>0</v>
      </c>
      <c r="Q1535" s="70" t="e">
        <f t="shared" si="715"/>
        <v>#DIV/0!</v>
      </c>
      <c r="R1535" s="71" t="e">
        <f>#REF!-F1535</f>
        <v>#REF!</v>
      </c>
      <c r="S1535" s="71" t="e">
        <f>#REF!/F1535*100</f>
        <v>#REF!</v>
      </c>
      <c r="T1535" s="70" t="e">
        <f>L1535-#REF!</f>
        <v>#REF!</v>
      </c>
      <c r="U1535" s="70" t="e">
        <f>+L1535/#REF!*100</f>
        <v>#REF!</v>
      </c>
      <c r="V1535" s="70">
        <f t="shared" si="751"/>
        <v>0</v>
      </c>
      <c r="W1535" s="70" t="e">
        <f t="shared" si="752"/>
        <v>#DIV/0!</v>
      </c>
      <c r="X1535" s="113"/>
    </row>
    <row r="1536" spans="1:24">
      <c r="A1536" s="60"/>
      <c r="B1536" s="107"/>
      <c r="C1536" s="97"/>
      <c r="D1536" s="94"/>
      <c r="E1536" s="94"/>
      <c r="F1536" s="94"/>
      <c r="G1536" s="94"/>
      <c r="H1536" s="94"/>
      <c r="I1536" s="94"/>
      <c r="J1536" s="94"/>
      <c r="K1536" s="94"/>
      <c r="L1536" s="94"/>
      <c r="M1536" s="94"/>
      <c r="N1536" s="94"/>
      <c r="O1536" s="94"/>
      <c r="P1536" s="70">
        <f t="shared" si="714"/>
        <v>0</v>
      </c>
      <c r="Q1536" s="70" t="e">
        <f t="shared" si="715"/>
        <v>#DIV/0!</v>
      </c>
      <c r="R1536" s="71" t="e">
        <f>#REF!-F1536</f>
        <v>#REF!</v>
      </c>
      <c r="S1536" s="71" t="e">
        <f>#REF!/F1536*100</f>
        <v>#REF!</v>
      </c>
      <c r="T1536" s="70" t="e">
        <f>L1536-#REF!</f>
        <v>#REF!</v>
      </c>
      <c r="U1536" s="70" t="e">
        <f>+L1536/#REF!*100</f>
        <v>#REF!</v>
      </c>
      <c r="V1536" s="70">
        <f t="shared" si="751"/>
        <v>0</v>
      </c>
      <c r="W1536" s="70" t="e">
        <f t="shared" si="752"/>
        <v>#DIV/0!</v>
      </c>
      <c r="X1536" s="113"/>
    </row>
    <row r="1537" spans="1:24" ht="25.5" outlineLevel="1">
      <c r="A1537" s="60">
        <v>32</v>
      </c>
      <c r="B1537" s="107" t="s">
        <v>195</v>
      </c>
      <c r="C1537" s="97" t="s">
        <v>196</v>
      </c>
      <c r="D1537" s="94"/>
      <c r="E1537" s="94"/>
      <c r="F1537" s="94"/>
      <c r="G1537" s="94"/>
      <c r="H1537" s="94"/>
      <c r="I1537" s="94"/>
      <c r="J1537" s="94"/>
      <c r="K1537" s="94"/>
      <c r="L1537" s="94"/>
      <c r="M1537" s="94"/>
      <c r="N1537" s="94"/>
      <c r="O1537" s="94"/>
      <c r="P1537" s="70">
        <f t="shared" si="714"/>
        <v>0</v>
      </c>
      <c r="Q1537" s="70" t="e">
        <f t="shared" si="715"/>
        <v>#DIV/0!</v>
      </c>
      <c r="R1537" s="71" t="e">
        <f>#REF!-F1537</f>
        <v>#REF!</v>
      </c>
      <c r="S1537" s="71" t="e">
        <f>#REF!/F1537*100</f>
        <v>#REF!</v>
      </c>
      <c r="T1537" s="70" t="e">
        <f>L1537-#REF!</f>
        <v>#REF!</v>
      </c>
      <c r="U1537" s="70" t="e">
        <f>+L1537/#REF!*100</f>
        <v>#REF!</v>
      </c>
      <c r="V1537" s="70">
        <f t="shared" si="751"/>
        <v>0</v>
      </c>
      <c r="W1537" s="70" t="e">
        <f t="shared" si="752"/>
        <v>#DIV/0!</v>
      </c>
      <c r="X1537" s="113"/>
    </row>
    <row r="1538" spans="1:24" outlineLevel="1">
      <c r="A1538" s="60"/>
      <c r="B1538" s="107" t="s">
        <v>117</v>
      </c>
      <c r="C1538" s="97"/>
      <c r="D1538" s="98">
        <f t="shared" ref="D1538:O1538" si="755">SUM(D1539:D1545,D1550:D1567)</f>
        <v>1279.5</v>
      </c>
      <c r="E1538" s="98">
        <f t="shared" si="755"/>
        <v>0</v>
      </c>
      <c r="F1538" s="98">
        <f t="shared" ref="F1538" si="756">SUM(F1539:F1545,F1550:F1567)</f>
        <v>2940</v>
      </c>
      <c r="G1538" s="98">
        <f t="shared" si="755"/>
        <v>0</v>
      </c>
      <c r="H1538" s="98">
        <f t="shared" si="755"/>
        <v>638.29999999999995</v>
      </c>
      <c r="I1538" s="98">
        <f t="shared" si="755"/>
        <v>0</v>
      </c>
      <c r="J1538" s="98">
        <f t="shared" si="755"/>
        <v>0</v>
      </c>
      <c r="K1538" s="98">
        <f t="shared" ref="K1538:M1538" si="757">SUM(K1539:K1545,K1550:K1567)</f>
        <v>0</v>
      </c>
      <c r="L1538" s="98">
        <f t="shared" si="755"/>
        <v>0</v>
      </c>
      <c r="M1538" s="98">
        <f t="shared" si="757"/>
        <v>0</v>
      </c>
      <c r="N1538" s="98">
        <f t="shared" si="755"/>
        <v>0</v>
      </c>
      <c r="O1538" s="98">
        <f t="shared" si="755"/>
        <v>0</v>
      </c>
      <c r="P1538" s="70">
        <f t="shared" si="714"/>
        <v>1660.5</v>
      </c>
      <c r="Q1538" s="70">
        <f t="shared" si="715"/>
        <v>229.77725674091442</v>
      </c>
      <c r="R1538" s="71" t="e">
        <f>#REF!-F1538</f>
        <v>#REF!</v>
      </c>
      <c r="S1538" s="71" t="e">
        <f>#REF!/F1538*100</f>
        <v>#REF!</v>
      </c>
      <c r="T1538" s="70" t="e">
        <f>L1538-#REF!</f>
        <v>#REF!</v>
      </c>
      <c r="U1538" s="70" t="e">
        <f>+L1538/#REF!*100</f>
        <v>#REF!</v>
      </c>
      <c r="V1538" s="70">
        <f t="shared" si="751"/>
        <v>0</v>
      </c>
      <c r="W1538" s="70" t="e">
        <f t="shared" si="752"/>
        <v>#DIV/0!</v>
      </c>
      <c r="X1538" s="113"/>
    </row>
    <row r="1539" spans="1:24" ht="12.75" hidden="1" customHeight="1" outlineLevel="1">
      <c r="A1539" s="60"/>
      <c r="B1539" s="72" t="s">
        <v>77</v>
      </c>
      <c r="C1539" s="73">
        <v>2111</v>
      </c>
      <c r="D1539" s="74"/>
      <c r="E1539" s="74"/>
      <c r="F1539" s="74"/>
      <c r="G1539" s="74"/>
      <c r="H1539" s="74"/>
      <c r="I1539" s="74"/>
      <c r="J1539" s="74"/>
      <c r="K1539" s="74"/>
      <c r="L1539" s="74"/>
      <c r="M1539" s="74"/>
      <c r="N1539" s="74"/>
      <c r="O1539" s="74"/>
      <c r="P1539" s="70">
        <f t="shared" si="714"/>
        <v>0</v>
      </c>
      <c r="Q1539" s="70" t="e">
        <f t="shared" si="715"/>
        <v>#DIV/0!</v>
      </c>
      <c r="R1539" s="71" t="e">
        <f>#REF!-F1539</f>
        <v>#REF!</v>
      </c>
      <c r="S1539" s="71" t="e">
        <f>#REF!/F1539*100</f>
        <v>#REF!</v>
      </c>
      <c r="T1539" s="70" t="e">
        <f>L1539-#REF!</f>
        <v>#REF!</v>
      </c>
      <c r="U1539" s="70" t="e">
        <f>+L1539/#REF!*100</f>
        <v>#REF!</v>
      </c>
      <c r="V1539" s="70">
        <f t="shared" si="751"/>
        <v>0</v>
      </c>
      <c r="W1539" s="70" t="e">
        <f t="shared" si="752"/>
        <v>#DIV/0!</v>
      </c>
      <c r="X1539" s="113"/>
    </row>
    <row r="1540" spans="1:24" ht="12.75" hidden="1" customHeight="1" outlineLevel="1">
      <c r="A1540" s="60"/>
      <c r="B1540" s="72" t="s">
        <v>118</v>
      </c>
      <c r="C1540" s="73">
        <v>2121</v>
      </c>
      <c r="D1540" s="74"/>
      <c r="E1540" s="74"/>
      <c r="F1540" s="74"/>
      <c r="G1540" s="74"/>
      <c r="H1540" s="74"/>
      <c r="I1540" s="74"/>
      <c r="J1540" s="74"/>
      <c r="K1540" s="74"/>
      <c r="L1540" s="74"/>
      <c r="M1540" s="74"/>
      <c r="N1540" s="74"/>
      <c r="O1540" s="74"/>
      <c r="P1540" s="70">
        <f t="shared" si="714"/>
        <v>0</v>
      </c>
      <c r="Q1540" s="70" t="e">
        <f t="shared" si="715"/>
        <v>#DIV/0!</v>
      </c>
      <c r="R1540" s="71" t="e">
        <f>#REF!-F1540</f>
        <v>#REF!</v>
      </c>
      <c r="S1540" s="71" t="e">
        <f>#REF!/F1540*100</f>
        <v>#REF!</v>
      </c>
      <c r="T1540" s="70" t="e">
        <f>L1540-#REF!</f>
        <v>#REF!</v>
      </c>
      <c r="U1540" s="70" t="e">
        <f>+L1540/#REF!*100</f>
        <v>#REF!</v>
      </c>
      <c r="V1540" s="70">
        <f t="shared" si="751"/>
        <v>0</v>
      </c>
      <c r="W1540" s="70" t="e">
        <f t="shared" si="752"/>
        <v>#DIV/0!</v>
      </c>
      <c r="X1540" s="113"/>
    </row>
    <row r="1541" spans="1:24" ht="12.75" hidden="1" customHeight="1" outlineLevel="1">
      <c r="A1541" s="60"/>
      <c r="B1541" s="101" t="s">
        <v>79</v>
      </c>
      <c r="C1541" s="73">
        <v>2211</v>
      </c>
      <c r="D1541" s="74"/>
      <c r="E1541" s="74"/>
      <c r="F1541" s="74"/>
      <c r="G1541" s="74"/>
      <c r="H1541" s="74"/>
      <c r="I1541" s="74"/>
      <c r="J1541" s="74"/>
      <c r="K1541" s="74"/>
      <c r="L1541" s="74"/>
      <c r="M1541" s="74"/>
      <c r="N1541" s="74"/>
      <c r="O1541" s="74"/>
      <c r="P1541" s="70">
        <f t="shared" si="714"/>
        <v>0</v>
      </c>
      <c r="Q1541" s="70" t="e">
        <f t="shared" si="715"/>
        <v>#DIV/0!</v>
      </c>
      <c r="R1541" s="71" t="e">
        <f>#REF!-F1541</f>
        <v>#REF!</v>
      </c>
      <c r="S1541" s="71" t="e">
        <f>#REF!/F1541*100</f>
        <v>#REF!</v>
      </c>
      <c r="T1541" s="70" t="e">
        <f>L1541-#REF!</f>
        <v>#REF!</v>
      </c>
      <c r="U1541" s="70" t="e">
        <f>+L1541/#REF!*100</f>
        <v>#REF!</v>
      </c>
      <c r="V1541" s="70">
        <f t="shared" si="751"/>
        <v>0</v>
      </c>
      <c r="W1541" s="70" t="e">
        <f t="shared" si="752"/>
        <v>#DIV/0!</v>
      </c>
      <c r="X1541" s="113"/>
    </row>
    <row r="1542" spans="1:24" ht="13.5" hidden="1" customHeight="1" outlineLevel="1">
      <c r="A1542" s="60"/>
      <c r="B1542" s="76" t="s">
        <v>80</v>
      </c>
      <c r="C1542" s="73">
        <v>2212</v>
      </c>
      <c r="D1542" s="74"/>
      <c r="E1542" s="74"/>
      <c r="F1542" s="74"/>
      <c r="G1542" s="74"/>
      <c r="H1542" s="74"/>
      <c r="I1542" s="74"/>
      <c r="J1542" s="74"/>
      <c r="K1542" s="74"/>
      <c r="L1542" s="74"/>
      <c r="M1542" s="74"/>
      <c r="N1542" s="74"/>
      <c r="O1542" s="74"/>
      <c r="P1542" s="70">
        <f t="shared" si="714"/>
        <v>0</v>
      </c>
      <c r="Q1542" s="70" t="e">
        <f t="shared" si="715"/>
        <v>#DIV/0!</v>
      </c>
      <c r="R1542" s="71" t="e">
        <f>#REF!-F1542</f>
        <v>#REF!</v>
      </c>
      <c r="S1542" s="71" t="e">
        <f>#REF!/F1542*100</f>
        <v>#REF!</v>
      </c>
      <c r="T1542" s="70" t="e">
        <f>L1542-#REF!</f>
        <v>#REF!</v>
      </c>
      <c r="U1542" s="70" t="e">
        <f>+L1542/#REF!*100</f>
        <v>#REF!</v>
      </c>
      <c r="V1542" s="70">
        <f t="shared" si="751"/>
        <v>0</v>
      </c>
      <c r="W1542" s="70" t="e">
        <f t="shared" si="752"/>
        <v>#DIV/0!</v>
      </c>
      <c r="X1542" s="113"/>
    </row>
    <row r="1543" spans="1:24" ht="13.5" hidden="1" customHeight="1" outlineLevel="1">
      <c r="A1543" s="60"/>
      <c r="B1543" s="72" t="s">
        <v>81</v>
      </c>
      <c r="C1543" s="73">
        <v>2213</v>
      </c>
      <c r="D1543" s="74"/>
      <c r="E1543" s="74"/>
      <c r="F1543" s="74"/>
      <c r="G1543" s="74"/>
      <c r="H1543" s="74"/>
      <c r="I1543" s="74"/>
      <c r="J1543" s="74"/>
      <c r="K1543" s="74"/>
      <c r="L1543" s="74"/>
      <c r="M1543" s="74"/>
      <c r="N1543" s="74"/>
      <c r="O1543" s="74"/>
      <c r="P1543" s="70">
        <f t="shared" si="714"/>
        <v>0</v>
      </c>
      <c r="Q1543" s="70" t="e">
        <f t="shared" si="715"/>
        <v>#DIV/0!</v>
      </c>
      <c r="R1543" s="71" t="e">
        <f>#REF!-F1543</f>
        <v>#REF!</v>
      </c>
      <c r="S1543" s="71" t="e">
        <f>#REF!/F1543*100</f>
        <v>#REF!</v>
      </c>
      <c r="T1543" s="70" t="e">
        <f>L1543-#REF!</f>
        <v>#REF!</v>
      </c>
      <c r="U1543" s="70" t="e">
        <f>+L1543/#REF!*100</f>
        <v>#REF!</v>
      </c>
      <c r="V1543" s="70">
        <f t="shared" si="751"/>
        <v>0</v>
      </c>
      <c r="W1543" s="70" t="e">
        <f t="shared" si="752"/>
        <v>#DIV/0!</v>
      </c>
      <c r="X1543" s="113"/>
    </row>
    <row r="1544" spans="1:24" ht="13.5" hidden="1" customHeight="1" outlineLevel="1">
      <c r="A1544" s="60"/>
      <c r="B1544" s="72" t="s">
        <v>82</v>
      </c>
      <c r="C1544" s="73">
        <v>2214</v>
      </c>
      <c r="D1544" s="74"/>
      <c r="E1544" s="74"/>
      <c r="F1544" s="74"/>
      <c r="G1544" s="74"/>
      <c r="H1544" s="74"/>
      <c r="I1544" s="74"/>
      <c r="J1544" s="74"/>
      <c r="K1544" s="74"/>
      <c r="L1544" s="74"/>
      <c r="M1544" s="74"/>
      <c r="N1544" s="74"/>
      <c r="O1544" s="74"/>
      <c r="P1544" s="70">
        <f t="shared" si="714"/>
        <v>0</v>
      </c>
      <c r="Q1544" s="70" t="e">
        <f t="shared" si="715"/>
        <v>#DIV/0!</v>
      </c>
      <c r="R1544" s="71" t="e">
        <f>#REF!-F1544</f>
        <v>#REF!</v>
      </c>
      <c r="S1544" s="71" t="e">
        <f>#REF!/F1544*100</f>
        <v>#REF!</v>
      </c>
      <c r="T1544" s="70" t="e">
        <f>L1544-#REF!</f>
        <v>#REF!</v>
      </c>
      <c r="U1544" s="70" t="e">
        <f>+L1544/#REF!*100</f>
        <v>#REF!</v>
      </c>
      <c r="V1544" s="70">
        <f t="shared" si="751"/>
        <v>0</v>
      </c>
      <c r="W1544" s="70" t="e">
        <f t="shared" si="752"/>
        <v>#DIV/0!</v>
      </c>
      <c r="X1544" s="113"/>
    </row>
    <row r="1545" spans="1:24" ht="13.5" hidden="1" customHeight="1" outlineLevel="1">
      <c r="A1545" s="60"/>
      <c r="B1545" s="83" t="s">
        <v>83</v>
      </c>
      <c r="C1545" s="78">
        <v>2215</v>
      </c>
      <c r="D1545" s="99">
        <f t="shared" ref="D1545:O1545" si="758">D1546+D1547+D1548+D1549</f>
        <v>0</v>
      </c>
      <c r="E1545" s="99">
        <f t="shared" si="758"/>
        <v>0</v>
      </c>
      <c r="F1545" s="99">
        <f>F1546+F1547+F1548+F1549</f>
        <v>0</v>
      </c>
      <c r="G1545" s="79">
        <f t="shared" si="758"/>
        <v>0</v>
      </c>
      <c r="H1545" s="99">
        <f>H1546+H1547+H1548+H1549</f>
        <v>0</v>
      </c>
      <c r="I1545" s="79">
        <f>I1546+I1547+I1548+I1549</f>
        <v>0</v>
      </c>
      <c r="J1545" s="99">
        <f>J1546+J1547+J1548+J1549</f>
        <v>0</v>
      </c>
      <c r="K1545" s="79">
        <f t="shared" ref="K1545:M1545" si="759">K1546+K1547+K1548+K1549</f>
        <v>0</v>
      </c>
      <c r="L1545" s="99">
        <f t="shared" si="758"/>
        <v>0</v>
      </c>
      <c r="M1545" s="79">
        <f t="shared" si="759"/>
        <v>0</v>
      </c>
      <c r="N1545" s="99">
        <f t="shared" si="758"/>
        <v>0</v>
      </c>
      <c r="O1545" s="79">
        <f t="shared" si="758"/>
        <v>0</v>
      </c>
      <c r="P1545" s="70">
        <f t="shared" si="714"/>
        <v>0</v>
      </c>
      <c r="Q1545" s="70" t="e">
        <f t="shared" si="715"/>
        <v>#DIV/0!</v>
      </c>
      <c r="R1545" s="71" t="e">
        <f>#REF!-F1545</f>
        <v>#REF!</v>
      </c>
      <c r="S1545" s="71" t="e">
        <f>#REF!/F1545*100</f>
        <v>#REF!</v>
      </c>
      <c r="T1545" s="70" t="e">
        <f>L1545-#REF!</f>
        <v>#REF!</v>
      </c>
      <c r="U1545" s="70" t="e">
        <f>+L1545/#REF!*100</f>
        <v>#REF!</v>
      </c>
      <c r="V1545" s="70">
        <f t="shared" si="751"/>
        <v>0</v>
      </c>
      <c r="W1545" s="70" t="e">
        <f t="shared" si="752"/>
        <v>#DIV/0!</v>
      </c>
      <c r="X1545" s="113"/>
    </row>
    <row r="1546" spans="1:24" ht="13.5" hidden="1" customHeight="1" outlineLevel="1">
      <c r="A1546" s="60"/>
      <c r="B1546" s="80" t="s">
        <v>119</v>
      </c>
      <c r="C1546" s="73">
        <v>22151</v>
      </c>
      <c r="D1546" s="74"/>
      <c r="E1546" s="74"/>
      <c r="F1546" s="74"/>
      <c r="G1546" s="74"/>
      <c r="H1546" s="74"/>
      <c r="I1546" s="74"/>
      <c r="J1546" s="74"/>
      <c r="K1546" s="74"/>
      <c r="L1546" s="74"/>
      <c r="M1546" s="74"/>
      <c r="N1546" s="74"/>
      <c r="O1546" s="74"/>
      <c r="P1546" s="70">
        <f t="shared" si="714"/>
        <v>0</v>
      </c>
      <c r="Q1546" s="70" t="e">
        <f t="shared" si="715"/>
        <v>#DIV/0!</v>
      </c>
      <c r="R1546" s="71" t="e">
        <f>#REF!-F1546</f>
        <v>#REF!</v>
      </c>
      <c r="S1546" s="71" t="e">
        <f>#REF!/F1546*100</f>
        <v>#REF!</v>
      </c>
      <c r="T1546" s="70" t="e">
        <f>L1546-#REF!</f>
        <v>#REF!</v>
      </c>
      <c r="U1546" s="70" t="e">
        <f>+L1546/#REF!*100</f>
        <v>#REF!</v>
      </c>
      <c r="V1546" s="70">
        <f t="shared" si="751"/>
        <v>0</v>
      </c>
      <c r="W1546" s="70" t="e">
        <f t="shared" si="752"/>
        <v>#DIV/0!</v>
      </c>
      <c r="X1546" s="113"/>
    </row>
    <row r="1547" spans="1:24" ht="13.5" hidden="1" customHeight="1" outlineLevel="1">
      <c r="A1547" s="60"/>
      <c r="B1547" s="80" t="s">
        <v>120</v>
      </c>
      <c r="C1547" s="73">
        <v>22152</v>
      </c>
      <c r="D1547" s="74"/>
      <c r="E1547" s="74"/>
      <c r="F1547" s="74"/>
      <c r="G1547" s="74"/>
      <c r="H1547" s="74"/>
      <c r="I1547" s="74"/>
      <c r="J1547" s="74"/>
      <c r="K1547" s="74"/>
      <c r="L1547" s="74"/>
      <c r="M1547" s="74"/>
      <c r="N1547" s="74"/>
      <c r="O1547" s="74"/>
      <c r="P1547" s="70">
        <f t="shared" si="714"/>
        <v>0</v>
      </c>
      <c r="Q1547" s="70" t="e">
        <f t="shared" si="715"/>
        <v>#DIV/0!</v>
      </c>
      <c r="R1547" s="71" t="e">
        <f>#REF!-F1547</f>
        <v>#REF!</v>
      </c>
      <c r="S1547" s="71" t="e">
        <f>#REF!/F1547*100</f>
        <v>#REF!</v>
      </c>
      <c r="T1547" s="70" t="e">
        <f>L1547-#REF!</f>
        <v>#REF!</v>
      </c>
      <c r="U1547" s="70" t="e">
        <f>+L1547/#REF!*100</f>
        <v>#REF!</v>
      </c>
      <c r="V1547" s="70">
        <f t="shared" si="751"/>
        <v>0</v>
      </c>
      <c r="W1547" s="70" t="e">
        <f t="shared" si="752"/>
        <v>#DIV/0!</v>
      </c>
      <c r="X1547" s="113"/>
    </row>
    <row r="1548" spans="1:24" ht="13.5" hidden="1" customHeight="1" outlineLevel="1">
      <c r="A1548" s="60"/>
      <c r="B1548" s="80" t="s">
        <v>86</v>
      </c>
      <c r="C1548" s="73">
        <v>22153</v>
      </c>
      <c r="D1548" s="74"/>
      <c r="E1548" s="74"/>
      <c r="F1548" s="74"/>
      <c r="G1548" s="74"/>
      <c r="H1548" s="74"/>
      <c r="I1548" s="74"/>
      <c r="J1548" s="74"/>
      <c r="K1548" s="74"/>
      <c r="L1548" s="74"/>
      <c r="M1548" s="74"/>
      <c r="N1548" s="74"/>
      <c r="O1548" s="74"/>
      <c r="P1548" s="70">
        <f t="shared" si="714"/>
        <v>0</v>
      </c>
      <c r="Q1548" s="70" t="e">
        <f t="shared" si="715"/>
        <v>#DIV/0!</v>
      </c>
      <c r="R1548" s="71" t="e">
        <f>#REF!-F1548</f>
        <v>#REF!</v>
      </c>
      <c r="S1548" s="71" t="e">
        <f>#REF!/F1548*100</f>
        <v>#REF!</v>
      </c>
      <c r="T1548" s="70" t="e">
        <f>L1548-#REF!</f>
        <v>#REF!</v>
      </c>
      <c r="U1548" s="70" t="e">
        <f>+L1548/#REF!*100</f>
        <v>#REF!</v>
      </c>
      <c r="V1548" s="70">
        <f t="shared" si="751"/>
        <v>0</v>
      </c>
      <c r="W1548" s="70" t="e">
        <f t="shared" si="752"/>
        <v>#DIV/0!</v>
      </c>
      <c r="X1548" s="113"/>
    </row>
    <row r="1549" spans="1:24" ht="13.5" hidden="1" customHeight="1" outlineLevel="1">
      <c r="A1549" s="60"/>
      <c r="B1549" s="80" t="s">
        <v>121</v>
      </c>
      <c r="C1549" s="73">
        <v>22154</v>
      </c>
      <c r="D1549" s="74"/>
      <c r="E1549" s="74"/>
      <c r="F1549" s="74"/>
      <c r="G1549" s="74"/>
      <c r="H1549" s="74"/>
      <c r="I1549" s="74"/>
      <c r="J1549" s="74"/>
      <c r="K1549" s="74"/>
      <c r="L1549" s="74"/>
      <c r="M1549" s="74"/>
      <c r="N1549" s="74"/>
      <c r="O1549" s="74"/>
      <c r="P1549" s="70">
        <f t="shared" si="714"/>
        <v>0</v>
      </c>
      <c r="Q1549" s="70" t="e">
        <f t="shared" si="715"/>
        <v>#DIV/0!</v>
      </c>
      <c r="R1549" s="71" t="e">
        <f>#REF!-F1549</f>
        <v>#REF!</v>
      </c>
      <c r="S1549" s="71" t="e">
        <f>#REF!/F1549*100</f>
        <v>#REF!</v>
      </c>
      <c r="T1549" s="70" t="e">
        <f>L1549-#REF!</f>
        <v>#REF!</v>
      </c>
      <c r="U1549" s="70" t="e">
        <f>+L1549/#REF!*100</f>
        <v>#REF!</v>
      </c>
      <c r="V1549" s="70">
        <f t="shared" si="751"/>
        <v>0</v>
      </c>
      <c r="W1549" s="70" t="e">
        <f t="shared" si="752"/>
        <v>#DIV/0!</v>
      </c>
      <c r="X1549" s="113"/>
    </row>
    <row r="1550" spans="1:24" ht="13.5" hidden="1" customHeight="1" outlineLevel="1">
      <c r="A1550" s="60"/>
      <c r="B1550" s="76" t="s">
        <v>88</v>
      </c>
      <c r="C1550" s="73">
        <v>2217</v>
      </c>
      <c r="D1550" s="74"/>
      <c r="E1550" s="74"/>
      <c r="F1550" s="74"/>
      <c r="G1550" s="74"/>
      <c r="H1550" s="74"/>
      <c r="I1550" s="74"/>
      <c r="J1550" s="74"/>
      <c r="K1550" s="74"/>
      <c r="L1550" s="74"/>
      <c r="M1550" s="74"/>
      <c r="N1550" s="74"/>
      <c r="O1550" s="74"/>
      <c r="P1550" s="70">
        <f t="shared" si="714"/>
        <v>0</v>
      </c>
      <c r="Q1550" s="70" t="e">
        <f t="shared" si="715"/>
        <v>#DIV/0!</v>
      </c>
      <c r="R1550" s="71" t="e">
        <f>#REF!-F1550</f>
        <v>#REF!</v>
      </c>
      <c r="S1550" s="71" t="e">
        <f>#REF!/F1550*100</f>
        <v>#REF!</v>
      </c>
      <c r="T1550" s="70" t="e">
        <f>L1550-#REF!</f>
        <v>#REF!</v>
      </c>
      <c r="U1550" s="70" t="e">
        <f>+L1550/#REF!*100</f>
        <v>#REF!</v>
      </c>
      <c r="V1550" s="70">
        <f t="shared" si="751"/>
        <v>0</v>
      </c>
      <c r="W1550" s="70" t="e">
        <f t="shared" si="752"/>
        <v>#DIV/0!</v>
      </c>
      <c r="X1550" s="113"/>
    </row>
    <row r="1551" spans="1:24" ht="13.5" hidden="1" customHeight="1" outlineLevel="1">
      <c r="A1551" s="60"/>
      <c r="B1551" s="72" t="s">
        <v>89</v>
      </c>
      <c r="C1551" s="73">
        <v>2218</v>
      </c>
      <c r="D1551" s="74"/>
      <c r="E1551" s="74"/>
      <c r="F1551" s="74"/>
      <c r="G1551" s="74"/>
      <c r="H1551" s="74"/>
      <c r="I1551" s="74"/>
      <c r="J1551" s="74"/>
      <c r="K1551" s="74"/>
      <c r="L1551" s="74"/>
      <c r="M1551" s="74"/>
      <c r="N1551" s="74"/>
      <c r="O1551" s="74"/>
      <c r="P1551" s="70">
        <f t="shared" si="714"/>
        <v>0</v>
      </c>
      <c r="Q1551" s="70" t="e">
        <f t="shared" si="715"/>
        <v>#DIV/0!</v>
      </c>
      <c r="R1551" s="71" t="e">
        <f>#REF!-F1551</f>
        <v>#REF!</v>
      </c>
      <c r="S1551" s="71" t="e">
        <f>#REF!/F1551*100</f>
        <v>#REF!</v>
      </c>
      <c r="T1551" s="70" t="e">
        <f>L1551-#REF!</f>
        <v>#REF!</v>
      </c>
      <c r="U1551" s="70" t="e">
        <f>+L1551/#REF!*100</f>
        <v>#REF!</v>
      </c>
      <c r="V1551" s="70">
        <f t="shared" si="751"/>
        <v>0</v>
      </c>
      <c r="W1551" s="70" t="e">
        <f t="shared" si="752"/>
        <v>#DIV/0!</v>
      </c>
      <c r="X1551" s="113"/>
    </row>
    <row r="1552" spans="1:24" ht="13.5" hidden="1" customHeight="1" outlineLevel="1">
      <c r="A1552" s="60"/>
      <c r="B1552" s="72" t="s">
        <v>122</v>
      </c>
      <c r="C1552" s="73">
        <v>2221</v>
      </c>
      <c r="D1552" s="74"/>
      <c r="E1552" s="74"/>
      <c r="F1552" s="74"/>
      <c r="G1552" s="74"/>
      <c r="H1552" s="74"/>
      <c r="I1552" s="74"/>
      <c r="J1552" s="74"/>
      <c r="K1552" s="74"/>
      <c r="L1552" s="74"/>
      <c r="M1552" s="74"/>
      <c r="N1552" s="74"/>
      <c r="O1552" s="74"/>
      <c r="P1552" s="70">
        <f t="shared" si="714"/>
        <v>0</v>
      </c>
      <c r="Q1552" s="70" t="e">
        <f t="shared" si="715"/>
        <v>#DIV/0!</v>
      </c>
      <c r="R1552" s="71" t="e">
        <f>#REF!-F1552</f>
        <v>#REF!</v>
      </c>
      <c r="S1552" s="71" t="e">
        <f>#REF!/F1552*100</f>
        <v>#REF!</v>
      </c>
      <c r="T1552" s="70" t="e">
        <f>L1552-#REF!</f>
        <v>#REF!</v>
      </c>
      <c r="U1552" s="70" t="e">
        <f>+L1552/#REF!*100</f>
        <v>#REF!</v>
      </c>
      <c r="V1552" s="70">
        <f t="shared" si="751"/>
        <v>0</v>
      </c>
      <c r="W1552" s="70" t="e">
        <f t="shared" si="752"/>
        <v>#DIV/0!</v>
      </c>
      <c r="X1552" s="113"/>
    </row>
    <row r="1553" spans="1:24" ht="13.5" hidden="1" customHeight="1" outlineLevel="1">
      <c r="A1553" s="60"/>
      <c r="B1553" s="81" t="s">
        <v>91</v>
      </c>
      <c r="C1553" s="73">
        <v>2222</v>
      </c>
      <c r="D1553" s="74"/>
      <c r="E1553" s="74"/>
      <c r="F1553" s="74"/>
      <c r="G1553" s="74"/>
      <c r="H1553" s="74"/>
      <c r="I1553" s="74"/>
      <c r="J1553" s="74"/>
      <c r="K1553" s="74"/>
      <c r="L1553" s="74"/>
      <c r="M1553" s="74"/>
      <c r="N1553" s="74"/>
      <c r="O1553" s="74"/>
      <c r="P1553" s="70">
        <f t="shared" si="714"/>
        <v>0</v>
      </c>
      <c r="Q1553" s="70" t="e">
        <f t="shared" si="715"/>
        <v>#DIV/0!</v>
      </c>
      <c r="R1553" s="71" t="e">
        <f>#REF!-F1553</f>
        <v>#REF!</v>
      </c>
      <c r="S1553" s="71" t="e">
        <f>#REF!/F1553*100</f>
        <v>#REF!</v>
      </c>
      <c r="T1553" s="70" t="e">
        <f>L1553-#REF!</f>
        <v>#REF!</v>
      </c>
      <c r="U1553" s="70" t="e">
        <f>+L1553/#REF!*100</f>
        <v>#REF!</v>
      </c>
      <c r="V1553" s="70">
        <f t="shared" si="751"/>
        <v>0</v>
      </c>
      <c r="W1553" s="70" t="e">
        <f t="shared" si="752"/>
        <v>#DIV/0!</v>
      </c>
      <c r="X1553" s="113"/>
    </row>
    <row r="1554" spans="1:24" ht="13.5" hidden="1" customHeight="1" outlineLevel="1">
      <c r="A1554" s="60"/>
      <c r="B1554" s="81" t="s">
        <v>128</v>
      </c>
      <c r="C1554" s="73">
        <v>2224</v>
      </c>
      <c r="D1554" s="74"/>
      <c r="E1554" s="74"/>
      <c r="F1554" s="74"/>
      <c r="G1554" s="74"/>
      <c r="H1554" s="74"/>
      <c r="I1554" s="74"/>
      <c r="J1554" s="74"/>
      <c r="K1554" s="74"/>
      <c r="L1554" s="74"/>
      <c r="M1554" s="74"/>
      <c r="N1554" s="74"/>
      <c r="O1554" s="74"/>
      <c r="P1554" s="70">
        <f t="shared" si="714"/>
        <v>0</v>
      </c>
      <c r="Q1554" s="70" t="e">
        <f t="shared" si="715"/>
        <v>#DIV/0!</v>
      </c>
      <c r="R1554" s="71" t="e">
        <f>#REF!-F1554</f>
        <v>#REF!</v>
      </c>
      <c r="S1554" s="71" t="e">
        <f>#REF!/F1554*100</f>
        <v>#REF!</v>
      </c>
      <c r="T1554" s="70" t="e">
        <f>L1554-#REF!</f>
        <v>#REF!</v>
      </c>
      <c r="U1554" s="70" t="e">
        <f>+L1554/#REF!*100</f>
        <v>#REF!</v>
      </c>
      <c r="V1554" s="70">
        <f t="shared" si="751"/>
        <v>0</v>
      </c>
      <c r="W1554" s="70" t="e">
        <f t="shared" si="752"/>
        <v>#DIV/0!</v>
      </c>
      <c r="X1554" s="113"/>
    </row>
    <row r="1555" spans="1:24" ht="13.5" hidden="1" customHeight="1" outlineLevel="1">
      <c r="A1555" s="60"/>
      <c r="B1555" s="81" t="s">
        <v>123</v>
      </c>
      <c r="C1555" s="73">
        <v>2225</v>
      </c>
      <c r="D1555" s="74"/>
      <c r="E1555" s="74"/>
      <c r="F1555" s="74"/>
      <c r="G1555" s="74"/>
      <c r="H1555" s="74"/>
      <c r="I1555" s="74"/>
      <c r="J1555" s="74"/>
      <c r="K1555" s="74"/>
      <c r="L1555" s="74"/>
      <c r="M1555" s="74"/>
      <c r="N1555" s="74"/>
      <c r="O1555" s="74"/>
      <c r="P1555" s="70">
        <f t="shared" si="714"/>
        <v>0</v>
      </c>
      <c r="Q1555" s="70" t="e">
        <f t="shared" si="715"/>
        <v>#DIV/0!</v>
      </c>
      <c r="R1555" s="71" t="e">
        <f>#REF!-F1555</f>
        <v>#REF!</v>
      </c>
      <c r="S1555" s="71" t="e">
        <f>#REF!/F1555*100</f>
        <v>#REF!</v>
      </c>
      <c r="T1555" s="70" t="e">
        <f>L1555-#REF!</f>
        <v>#REF!</v>
      </c>
      <c r="U1555" s="70" t="e">
        <f>+L1555/#REF!*100</f>
        <v>#REF!</v>
      </c>
      <c r="V1555" s="70">
        <f t="shared" si="751"/>
        <v>0</v>
      </c>
      <c r="W1555" s="70" t="e">
        <f t="shared" si="752"/>
        <v>#DIV/0!</v>
      </c>
      <c r="X1555" s="113"/>
    </row>
    <row r="1556" spans="1:24" ht="13.5" hidden="1" customHeight="1" outlineLevel="1">
      <c r="A1556" s="60"/>
      <c r="B1556" s="81" t="s">
        <v>124</v>
      </c>
      <c r="C1556" s="73">
        <v>2231</v>
      </c>
      <c r="D1556" s="74"/>
      <c r="E1556" s="74"/>
      <c r="F1556" s="74"/>
      <c r="G1556" s="74"/>
      <c r="H1556" s="74"/>
      <c r="I1556" s="74"/>
      <c r="J1556" s="74"/>
      <c r="K1556" s="74"/>
      <c r="L1556" s="74"/>
      <c r="M1556" s="74"/>
      <c r="N1556" s="74"/>
      <c r="O1556" s="74"/>
      <c r="P1556" s="70">
        <f t="shared" si="714"/>
        <v>0</v>
      </c>
      <c r="Q1556" s="70" t="e">
        <f t="shared" si="715"/>
        <v>#DIV/0!</v>
      </c>
      <c r="R1556" s="71" t="e">
        <f>#REF!-F1556</f>
        <v>#REF!</v>
      </c>
      <c r="S1556" s="71" t="e">
        <f>#REF!/F1556*100</f>
        <v>#REF!</v>
      </c>
      <c r="T1556" s="70" t="e">
        <f>L1556-#REF!</f>
        <v>#REF!</v>
      </c>
      <c r="U1556" s="70" t="e">
        <f>+L1556/#REF!*100</f>
        <v>#REF!</v>
      </c>
      <c r="V1556" s="70">
        <f t="shared" si="751"/>
        <v>0</v>
      </c>
      <c r="W1556" s="70" t="e">
        <f t="shared" si="752"/>
        <v>#DIV/0!</v>
      </c>
      <c r="X1556" s="113"/>
    </row>
    <row r="1557" spans="1:24" ht="13.5" hidden="1" customHeight="1" outlineLevel="1">
      <c r="A1557" s="60"/>
      <c r="B1557" s="81" t="s">
        <v>96</v>
      </c>
      <c r="C1557" s="73">
        <v>22311100</v>
      </c>
      <c r="D1557" s="122"/>
      <c r="E1557" s="126"/>
      <c r="F1557" s="74"/>
      <c r="G1557" s="74"/>
      <c r="H1557" s="74"/>
      <c r="I1557" s="74"/>
      <c r="J1557" s="74"/>
      <c r="K1557" s="74"/>
      <c r="L1557" s="74"/>
      <c r="M1557" s="74"/>
      <c r="N1557" s="74"/>
      <c r="O1557" s="74"/>
      <c r="P1557" s="70">
        <f t="shared" si="714"/>
        <v>0</v>
      </c>
      <c r="Q1557" s="70" t="e">
        <f t="shared" si="715"/>
        <v>#DIV/0!</v>
      </c>
      <c r="R1557" s="71" t="e">
        <f>#REF!-F1557</f>
        <v>#REF!</v>
      </c>
      <c r="S1557" s="71" t="e">
        <f>#REF!/F1557*100</f>
        <v>#REF!</v>
      </c>
      <c r="T1557" s="70" t="e">
        <f>L1557-#REF!</f>
        <v>#REF!</v>
      </c>
      <c r="U1557" s="70" t="e">
        <f>+L1557/#REF!*100</f>
        <v>#REF!</v>
      </c>
      <c r="V1557" s="70">
        <f t="shared" si="751"/>
        <v>0</v>
      </c>
      <c r="W1557" s="70" t="e">
        <f t="shared" si="752"/>
        <v>#DIV/0!</v>
      </c>
      <c r="X1557" s="113"/>
    </row>
    <row r="1558" spans="1:24" ht="13.5" hidden="1" customHeight="1" outlineLevel="1">
      <c r="A1558" s="60"/>
      <c r="B1558" s="81" t="s">
        <v>97</v>
      </c>
      <c r="C1558" s="73">
        <v>22311200</v>
      </c>
      <c r="D1558" s="122"/>
      <c r="E1558" s="126"/>
      <c r="F1558" s="74"/>
      <c r="G1558" s="74"/>
      <c r="H1558" s="74"/>
      <c r="I1558" s="74"/>
      <c r="J1558" s="74"/>
      <c r="K1558" s="74"/>
      <c r="L1558" s="74"/>
      <c r="M1558" s="74"/>
      <c r="N1558" s="74"/>
      <c r="O1558" s="74"/>
      <c r="P1558" s="70">
        <f t="shared" si="714"/>
        <v>0</v>
      </c>
      <c r="Q1558" s="70" t="e">
        <f t="shared" si="715"/>
        <v>#DIV/0!</v>
      </c>
      <c r="R1558" s="71" t="e">
        <f>#REF!-F1558</f>
        <v>#REF!</v>
      </c>
      <c r="S1558" s="71" t="e">
        <f>#REF!/F1558*100</f>
        <v>#REF!</v>
      </c>
      <c r="T1558" s="70" t="e">
        <f>L1558-#REF!</f>
        <v>#REF!</v>
      </c>
      <c r="U1558" s="70" t="e">
        <f>+L1558/#REF!*100</f>
        <v>#REF!</v>
      </c>
      <c r="V1558" s="70">
        <f t="shared" si="751"/>
        <v>0</v>
      </c>
      <c r="W1558" s="70" t="e">
        <f t="shared" si="752"/>
        <v>#DIV/0!</v>
      </c>
      <c r="X1558" s="113"/>
    </row>
    <row r="1559" spans="1:24" ht="13.5" hidden="1" customHeight="1" outlineLevel="1">
      <c r="A1559" s="60"/>
      <c r="B1559" s="81" t="s">
        <v>98</v>
      </c>
      <c r="C1559" s="73">
        <v>22311300</v>
      </c>
      <c r="D1559" s="122"/>
      <c r="E1559" s="126"/>
      <c r="F1559" s="74"/>
      <c r="G1559" s="74"/>
      <c r="H1559" s="74"/>
      <c r="I1559" s="74"/>
      <c r="J1559" s="74"/>
      <c r="K1559" s="74"/>
      <c r="L1559" s="74"/>
      <c r="M1559" s="74"/>
      <c r="N1559" s="74"/>
      <c r="O1559" s="74"/>
      <c r="P1559" s="70">
        <f t="shared" si="714"/>
        <v>0</v>
      </c>
      <c r="Q1559" s="70" t="e">
        <f t="shared" si="715"/>
        <v>#DIV/0!</v>
      </c>
      <c r="R1559" s="71" t="e">
        <f>#REF!-F1559</f>
        <v>#REF!</v>
      </c>
      <c r="S1559" s="71" t="e">
        <f>#REF!/F1559*100</f>
        <v>#REF!</v>
      </c>
      <c r="T1559" s="70" t="e">
        <f>L1559-#REF!</f>
        <v>#REF!</v>
      </c>
      <c r="U1559" s="70" t="e">
        <f>+L1559/#REF!*100</f>
        <v>#REF!</v>
      </c>
      <c r="V1559" s="70">
        <f t="shared" si="751"/>
        <v>0</v>
      </c>
      <c r="W1559" s="70" t="e">
        <f t="shared" si="752"/>
        <v>#DIV/0!</v>
      </c>
      <c r="X1559" s="113"/>
    </row>
    <row r="1560" spans="1:24" ht="13.5" hidden="1" customHeight="1" outlineLevel="1">
      <c r="A1560" s="60"/>
      <c r="B1560" s="81" t="s">
        <v>99</v>
      </c>
      <c r="C1560" s="73">
        <v>22311400</v>
      </c>
      <c r="D1560" s="74"/>
      <c r="E1560" s="74"/>
      <c r="F1560" s="74"/>
      <c r="G1560" s="74"/>
      <c r="H1560" s="74"/>
      <c r="I1560" s="74"/>
      <c r="J1560" s="74"/>
      <c r="K1560" s="74"/>
      <c r="L1560" s="74"/>
      <c r="M1560" s="74"/>
      <c r="N1560" s="74"/>
      <c r="O1560" s="74"/>
      <c r="P1560" s="70">
        <f t="shared" si="714"/>
        <v>0</v>
      </c>
      <c r="Q1560" s="70" t="e">
        <f t="shared" si="715"/>
        <v>#DIV/0!</v>
      </c>
      <c r="R1560" s="71" t="e">
        <f>#REF!-F1560</f>
        <v>#REF!</v>
      </c>
      <c r="S1560" s="71" t="e">
        <f>#REF!/F1560*100</f>
        <v>#REF!</v>
      </c>
      <c r="T1560" s="70" t="e">
        <f>L1560-#REF!</f>
        <v>#REF!</v>
      </c>
      <c r="U1560" s="70" t="e">
        <f>+L1560/#REF!*100</f>
        <v>#REF!</v>
      </c>
      <c r="V1560" s="70">
        <f t="shared" si="751"/>
        <v>0</v>
      </c>
      <c r="W1560" s="70" t="e">
        <f t="shared" si="752"/>
        <v>#DIV/0!</v>
      </c>
      <c r="X1560" s="113"/>
    </row>
    <row r="1561" spans="1:24" ht="13.5" hidden="1" customHeight="1" outlineLevel="1">
      <c r="A1561" s="60"/>
      <c r="B1561" s="81" t="s">
        <v>100</v>
      </c>
      <c r="C1561" s="73">
        <v>2235</v>
      </c>
      <c r="D1561" s="74"/>
      <c r="E1561" s="74"/>
      <c r="F1561" s="74"/>
      <c r="G1561" s="74"/>
      <c r="H1561" s="74"/>
      <c r="I1561" s="74"/>
      <c r="J1561" s="74"/>
      <c r="K1561" s="74"/>
      <c r="L1561" s="74"/>
      <c r="M1561" s="74"/>
      <c r="N1561" s="74"/>
      <c r="O1561" s="74"/>
      <c r="P1561" s="70">
        <f t="shared" si="714"/>
        <v>0</v>
      </c>
      <c r="Q1561" s="70" t="e">
        <f t="shared" si="715"/>
        <v>#DIV/0!</v>
      </c>
      <c r="R1561" s="71" t="e">
        <f>#REF!-F1561</f>
        <v>#REF!</v>
      </c>
      <c r="S1561" s="71" t="e">
        <f>#REF!/F1561*100</f>
        <v>#REF!</v>
      </c>
      <c r="T1561" s="70" t="e">
        <f>L1561-#REF!</f>
        <v>#REF!</v>
      </c>
      <c r="U1561" s="70" t="e">
        <f>+L1561/#REF!*100</f>
        <v>#REF!</v>
      </c>
      <c r="V1561" s="70">
        <f t="shared" si="751"/>
        <v>0</v>
      </c>
      <c r="W1561" s="70" t="e">
        <f t="shared" si="752"/>
        <v>#DIV/0!</v>
      </c>
      <c r="X1561" s="113"/>
    </row>
    <row r="1562" spans="1:24" ht="13.5" hidden="1" customHeight="1" outlineLevel="1">
      <c r="A1562" s="60"/>
      <c r="B1562" s="72" t="s">
        <v>101</v>
      </c>
      <c r="C1562" s="73">
        <v>2511</v>
      </c>
      <c r="D1562" s="74"/>
      <c r="E1562" s="74"/>
      <c r="F1562" s="74"/>
      <c r="G1562" s="74"/>
      <c r="H1562" s="74"/>
      <c r="I1562" s="74"/>
      <c r="J1562" s="74"/>
      <c r="K1562" s="74"/>
      <c r="L1562" s="74"/>
      <c r="M1562" s="74"/>
      <c r="N1562" s="74"/>
      <c r="O1562" s="74"/>
      <c r="P1562" s="70">
        <f t="shared" si="714"/>
        <v>0</v>
      </c>
      <c r="Q1562" s="70" t="e">
        <f t="shared" si="715"/>
        <v>#DIV/0!</v>
      </c>
      <c r="R1562" s="71" t="e">
        <f>#REF!-F1562</f>
        <v>#REF!</v>
      </c>
      <c r="S1562" s="71" t="e">
        <f>#REF!/F1562*100</f>
        <v>#REF!</v>
      </c>
      <c r="T1562" s="70" t="e">
        <f>L1562-#REF!</f>
        <v>#REF!</v>
      </c>
      <c r="U1562" s="70" t="e">
        <f>+L1562/#REF!*100</f>
        <v>#REF!</v>
      </c>
      <c r="V1562" s="70">
        <f t="shared" si="751"/>
        <v>0</v>
      </c>
      <c r="W1562" s="70" t="e">
        <f t="shared" si="752"/>
        <v>#DIV/0!</v>
      </c>
      <c r="X1562" s="113"/>
    </row>
    <row r="1563" spans="1:24" ht="13.5" hidden="1" customHeight="1" outlineLevel="1">
      <c r="A1563" s="60"/>
      <c r="B1563" s="72" t="s">
        <v>102</v>
      </c>
      <c r="C1563" s="73">
        <v>2512</v>
      </c>
      <c r="D1563" s="74"/>
      <c r="E1563" s="74"/>
      <c r="F1563" s="74"/>
      <c r="G1563" s="74"/>
      <c r="H1563" s="74"/>
      <c r="I1563" s="74"/>
      <c r="J1563" s="74"/>
      <c r="K1563" s="74"/>
      <c r="L1563" s="74"/>
      <c r="M1563" s="74"/>
      <c r="N1563" s="74"/>
      <c r="O1563" s="74"/>
      <c r="P1563" s="70">
        <f t="shared" si="714"/>
        <v>0</v>
      </c>
      <c r="Q1563" s="70" t="e">
        <f t="shared" si="715"/>
        <v>#DIV/0!</v>
      </c>
      <c r="R1563" s="71" t="e">
        <f>#REF!-F1563</f>
        <v>#REF!</v>
      </c>
      <c r="S1563" s="71" t="e">
        <f>#REF!/F1563*100</f>
        <v>#REF!</v>
      </c>
      <c r="T1563" s="70" t="e">
        <f>L1563-#REF!</f>
        <v>#REF!</v>
      </c>
      <c r="U1563" s="70" t="e">
        <f>+L1563/#REF!*100</f>
        <v>#REF!</v>
      </c>
      <c r="V1563" s="70">
        <f t="shared" si="751"/>
        <v>0</v>
      </c>
      <c r="W1563" s="70" t="e">
        <f t="shared" si="752"/>
        <v>#DIV/0!</v>
      </c>
      <c r="X1563" s="113"/>
    </row>
    <row r="1564" spans="1:24" ht="13.5" customHeight="1" outlineLevel="1">
      <c r="A1564" s="60"/>
      <c r="B1564" s="72" t="s">
        <v>129</v>
      </c>
      <c r="C1564" s="73">
        <v>2521</v>
      </c>
      <c r="D1564" s="74"/>
      <c r="E1564" s="74"/>
      <c r="F1564" s="74"/>
      <c r="G1564" s="74"/>
      <c r="H1564" s="74"/>
      <c r="I1564" s="74"/>
      <c r="J1564" s="74"/>
      <c r="K1564" s="74"/>
      <c r="L1564" s="74"/>
      <c r="M1564" s="74"/>
      <c r="N1564" s="74"/>
      <c r="O1564" s="74"/>
      <c r="P1564" s="70">
        <f t="shared" si="714"/>
        <v>0</v>
      </c>
      <c r="Q1564" s="70" t="e">
        <f t="shared" si="715"/>
        <v>#DIV/0!</v>
      </c>
      <c r="R1564" s="71" t="e">
        <f>#REF!-F1564</f>
        <v>#REF!</v>
      </c>
      <c r="S1564" s="71" t="e">
        <f>#REF!/F1564*100</f>
        <v>#REF!</v>
      </c>
      <c r="T1564" s="70" t="e">
        <f>L1564-#REF!</f>
        <v>#REF!</v>
      </c>
      <c r="U1564" s="70" t="e">
        <f>+L1564/#REF!*100</f>
        <v>#REF!</v>
      </c>
      <c r="V1564" s="70">
        <f t="shared" si="751"/>
        <v>0</v>
      </c>
      <c r="W1564" s="70" t="e">
        <f t="shared" si="752"/>
        <v>#DIV/0!</v>
      </c>
      <c r="X1564" s="113"/>
    </row>
    <row r="1565" spans="1:24" ht="25.5" outlineLevel="1">
      <c r="A1565" s="60"/>
      <c r="B1565" s="85" t="s">
        <v>104</v>
      </c>
      <c r="C1565" s="73">
        <v>2721</v>
      </c>
      <c r="D1565" s="74">
        <v>1279.5</v>
      </c>
      <c r="E1565" s="74"/>
      <c r="F1565" s="74">
        <v>2940</v>
      </c>
      <c r="G1565" s="74"/>
      <c r="H1565" s="74">
        <v>638.29999999999995</v>
      </c>
      <c r="I1565" s="74"/>
      <c r="J1565" s="74"/>
      <c r="K1565" s="74"/>
      <c r="L1565" s="74"/>
      <c r="M1565" s="74"/>
      <c r="N1565" s="74"/>
      <c r="O1565" s="74"/>
      <c r="P1565" s="70">
        <f t="shared" si="714"/>
        <v>1660.5</v>
      </c>
      <c r="Q1565" s="70">
        <f t="shared" si="715"/>
        <v>229.77725674091442</v>
      </c>
      <c r="R1565" s="71" t="e">
        <f>#REF!-F1565</f>
        <v>#REF!</v>
      </c>
      <c r="S1565" s="71" t="e">
        <f>#REF!/F1565*100</f>
        <v>#REF!</v>
      </c>
      <c r="T1565" s="70" t="e">
        <f>L1565-#REF!</f>
        <v>#REF!</v>
      </c>
      <c r="U1565" s="70" t="e">
        <f>+L1565/#REF!*100</f>
        <v>#REF!</v>
      </c>
      <c r="V1565" s="70">
        <f t="shared" si="751"/>
        <v>0</v>
      </c>
      <c r="W1565" s="70" t="e">
        <f t="shared" si="752"/>
        <v>#DIV/0!</v>
      </c>
      <c r="X1565" s="113"/>
    </row>
    <row r="1566" spans="1:24" outlineLevel="1">
      <c r="A1566" s="60"/>
      <c r="B1566" s="86" t="s">
        <v>185</v>
      </c>
      <c r="C1566" s="73">
        <v>28241</v>
      </c>
      <c r="D1566" s="74"/>
      <c r="E1566" s="74"/>
      <c r="F1566" s="74"/>
      <c r="G1566" s="74"/>
      <c r="H1566" s="74"/>
      <c r="I1566" s="74"/>
      <c r="J1566" s="74"/>
      <c r="K1566" s="74"/>
      <c r="L1566" s="74"/>
      <c r="M1566" s="74"/>
      <c r="N1566" s="74"/>
      <c r="O1566" s="74"/>
      <c r="P1566" s="70">
        <f t="shared" si="714"/>
        <v>0</v>
      </c>
      <c r="Q1566" s="70" t="e">
        <f t="shared" si="715"/>
        <v>#DIV/0!</v>
      </c>
      <c r="R1566" s="71" t="e">
        <f>#REF!-F1566</f>
        <v>#REF!</v>
      </c>
      <c r="S1566" s="71" t="e">
        <f>#REF!/F1566*100</f>
        <v>#REF!</v>
      </c>
      <c r="T1566" s="70" t="e">
        <f>L1566-#REF!</f>
        <v>#REF!</v>
      </c>
      <c r="U1566" s="70" t="e">
        <f>+L1566/#REF!*100</f>
        <v>#REF!</v>
      </c>
      <c r="V1566" s="70">
        <f t="shared" si="751"/>
        <v>0</v>
      </c>
      <c r="W1566" s="70" t="e">
        <f t="shared" si="752"/>
        <v>#DIV/0!</v>
      </c>
      <c r="X1566" s="113"/>
    </row>
    <row r="1567" spans="1:24" outlineLevel="1">
      <c r="A1567" s="60"/>
      <c r="B1567" s="88" t="s">
        <v>109</v>
      </c>
      <c r="C1567" s="73"/>
      <c r="D1567" s="67">
        <f t="shared" ref="D1567:O1567" si="760">SUM(D1568:D1570)</f>
        <v>0</v>
      </c>
      <c r="E1567" s="67">
        <f t="shared" si="760"/>
        <v>0</v>
      </c>
      <c r="F1567" s="67">
        <f t="shared" ref="F1567" si="761">SUM(F1568:F1570)</f>
        <v>0</v>
      </c>
      <c r="G1567" s="67">
        <f t="shared" si="760"/>
        <v>0</v>
      </c>
      <c r="H1567" s="67">
        <f t="shared" si="760"/>
        <v>0</v>
      </c>
      <c r="I1567" s="67">
        <f t="shared" si="760"/>
        <v>0</v>
      </c>
      <c r="J1567" s="67">
        <f t="shared" si="760"/>
        <v>0</v>
      </c>
      <c r="K1567" s="67">
        <f t="shared" ref="K1567:M1567" si="762">SUM(K1568:K1570)</f>
        <v>0</v>
      </c>
      <c r="L1567" s="67">
        <f t="shared" si="760"/>
        <v>0</v>
      </c>
      <c r="M1567" s="67">
        <f t="shared" si="762"/>
        <v>0</v>
      </c>
      <c r="N1567" s="67">
        <f t="shared" si="760"/>
        <v>0</v>
      </c>
      <c r="O1567" s="67">
        <f t="shared" si="760"/>
        <v>0</v>
      </c>
      <c r="P1567" s="70">
        <f t="shared" si="714"/>
        <v>0</v>
      </c>
      <c r="Q1567" s="70" t="e">
        <f t="shared" si="715"/>
        <v>#DIV/0!</v>
      </c>
      <c r="R1567" s="71" t="e">
        <f>#REF!-F1567</f>
        <v>#REF!</v>
      </c>
      <c r="S1567" s="71" t="e">
        <f>#REF!/F1567*100</f>
        <v>#REF!</v>
      </c>
      <c r="T1567" s="70" t="e">
        <f>L1567-#REF!</f>
        <v>#REF!</v>
      </c>
      <c r="U1567" s="70" t="e">
        <f>+L1567/#REF!*100</f>
        <v>#REF!</v>
      </c>
      <c r="V1567" s="70">
        <f t="shared" si="751"/>
        <v>0</v>
      </c>
      <c r="W1567" s="70" t="e">
        <f t="shared" si="752"/>
        <v>#DIV/0!</v>
      </c>
      <c r="X1567" s="113"/>
    </row>
    <row r="1568" spans="1:24" ht="12.75" customHeight="1" outlineLevel="1">
      <c r="A1568" s="60"/>
      <c r="B1568" s="72" t="s">
        <v>110</v>
      </c>
      <c r="C1568" s="73">
        <v>3111</v>
      </c>
      <c r="D1568" s="74"/>
      <c r="E1568" s="74"/>
      <c r="F1568" s="74"/>
      <c r="G1568" s="74"/>
      <c r="H1568" s="74"/>
      <c r="I1568" s="74"/>
      <c r="J1568" s="74"/>
      <c r="K1568" s="74"/>
      <c r="L1568" s="74"/>
      <c r="M1568" s="74"/>
      <c r="N1568" s="74"/>
      <c r="O1568" s="74"/>
      <c r="P1568" s="70">
        <f t="shared" si="714"/>
        <v>0</v>
      </c>
      <c r="Q1568" s="70" t="e">
        <f t="shared" si="715"/>
        <v>#DIV/0!</v>
      </c>
      <c r="R1568" s="71" t="e">
        <f>#REF!-F1568</f>
        <v>#REF!</v>
      </c>
      <c r="S1568" s="71" t="e">
        <f>#REF!/F1568*100</f>
        <v>#REF!</v>
      </c>
      <c r="T1568" s="70" t="e">
        <f>L1568-#REF!</f>
        <v>#REF!</v>
      </c>
      <c r="U1568" s="70" t="e">
        <f>+L1568/#REF!*100</f>
        <v>#REF!</v>
      </c>
      <c r="V1568" s="70">
        <f t="shared" si="751"/>
        <v>0</v>
      </c>
      <c r="W1568" s="70" t="e">
        <f t="shared" si="752"/>
        <v>#DIV/0!</v>
      </c>
      <c r="X1568" s="113"/>
    </row>
    <row r="1569" spans="1:24" ht="12.75" customHeight="1" outlineLevel="1">
      <c r="A1569" s="60"/>
      <c r="B1569" s="72" t="s">
        <v>111</v>
      </c>
      <c r="C1569" s="73">
        <v>3112</v>
      </c>
      <c r="D1569" s="74"/>
      <c r="E1569" s="74"/>
      <c r="F1569" s="74"/>
      <c r="G1569" s="74"/>
      <c r="H1569" s="74"/>
      <c r="I1569" s="74"/>
      <c r="J1569" s="74"/>
      <c r="K1569" s="74"/>
      <c r="L1569" s="74"/>
      <c r="M1569" s="74"/>
      <c r="N1569" s="74"/>
      <c r="O1569" s="74"/>
      <c r="P1569" s="70">
        <f t="shared" si="714"/>
        <v>0</v>
      </c>
      <c r="Q1569" s="70" t="e">
        <f t="shared" si="715"/>
        <v>#DIV/0!</v>
      </c>
      <c r="R1569" s="71" t="e">
        <f>#REF!-F1569</f>
        <v>#REF!</v>
      </c>
      <c r="S1569" s="71" t="e">
        <f>#REF!/F1569*100</f>
        <v>#REF!</v>
      </c>
      <c r="T1569" s="70" t="e">
        <f>L1569-#REF!</f>
        <v>#REF!</v>
      </c>
      <c r="U1569" s="70" t="e">
        <f>+L1569/#REF!*100</f>
        <v>#REF!</v>
      </c>
      <c r="V1569" s="70">
        <f t="shared" si="751"/>
        <v>0</v>
      </c>
      <c r="W1569" s="70" t="e">
        <f t="shared" si="752"/>
        <v>#DIV/0!</v>
      </c>
      <c r="X1569" s="113"/>
    </row>
    <row r="1570" spans="1:24" ht="12.75" customHeight="1" outlineLevel="1">
      <c r="A1570" s="60"/>
      <c r="B1570" s="72" t="s">
        <v>112</v>
      </c>
      <c r="C1570" s="73">
        <v>3113</v>
      </c>
      <c r="D1570" s="74"/>
      <c r="E1570" s="74"/>
      <c r="F1570" s="74"/>
      <c r="G1570" s="74"/>
      <c r="H1570" s="74"/>
      <c r="I1570" s="74"/>
      <c r="J1570" s="74"/>
      <c r="K1570" s="74"/>
      <c r="L1570" s="74"/>
      <c r="M1570" s="74"/>
      <c r="N1570" s="74"/>
      <c r="O1570" s="74"/>
      <c r="P1570" s="70">
        <f t="shared" si="714"/>
        <v>0</v>
      </c>
      <c r="Q1570" s="70" t="e">
        <f t="shared" si="715"/>
        <v>#DIV/0!</v>
      </c>
      <c r="R1570" s="71" t="e">
        <f>#REF!-F1570</f>
        <v>#REF!</v>
      </c>
      <c r="S1570" s="71" t="e">
        <f>#REF!/F1570*100</f>
        <v>#REF!</v>
      </c>
      <c r="T1570" s="70" t="e">
        <f>L1570-#REF!</f>
        <v>#REF!</v>
      </c>
      <c r="U1570" s="70" t="e">
        <f>+L1570/#REF!*100</f>
        <v>#REF!</v>
      </c>
      <c r="V1570" s="70">
        <f t="shared" si="751"/>
        <v>0</v>
      </c>
      <c r="W1570" s="70" t="e">
        <f t="shared" si="752"/>
        <v>#DIV/0!</v>
      </c>
      <c r="X1570" s="113"/>
    </row>
    <row r="1571" spans="1:24" outlineLevel="1">
      <c r="A1571" s="60"/>
      <c r="B1571" s="107"/>
      <c r="C1571" s="97"/>
      <c r="D1571" s="94"/>
      <c r="E1571" s="94"/>
      <c r="F1571" s="94"/>
      <c r="G1571" s="94"/>
      <c r="H1571" s="94"/>
      <c r="I1571" s="94"/>
      <c r="J1571" s="94"/>
      <c r="K1571" s="94"/>
      <c r="L1571" s="94"/>
      <c r="M1571" s="94"/>
      <c r="N1571" s="94"/>
      <c r="O1571" s="94"/>
      <c r="P1571" s="70">
        <f t="shared" si="714"/>
        <v>0</v>
      </c>
      <c r="Q1571" s="70" t="e">
        <f t="shared" si="715"/>
        <v>#DIV/0!</v>
      </c>
      <c r="R1571" s="71" t="e">
        <f>#REF!-F1571</f>
        <v>#REF!</v>
      </c>
      <c r="S1571" s="71" t="e">
        <f>#REF!/F1571*100</f>
        <v>#REF!</v>
      </c>
      <c r="T1571" s="70" t="e">
        <f>L1571-#REF!</f>
        <v>#REF!</v>
      </c>
      <c r="U1571" s="70" t="e">
        <f>+L1571/#REF!*100</f>
        <v>#REF!</v>
      </c>
      <c r="V1571" s="70">
        <f t="shared" si="751"/>
        <v>0</v>
      </c>
      <c r="W1571" s="70" t="e">
        <f t="shared" si="752"/>
        <v>#DIV/0!</v>
      </c>
      <c r="X1571" s="113"/>
    </row>
    <row r="1572" spans="1:24" ht="25.5" outlineLevel="1">
      <c r="A1572" s="60">
        <v>33</v>
      </c>
      <c r="B1572" s="107" t="s">
        <v>197</v>
      </c>
      <c r="C1572" s="97" t="s">
        <v>198</v>
      </c>
      <c r="D1572" s="94"/>
      <c r="E1572" s="94"/>
      <c r="F1572" s="94"/>
      <c r="G1572" s="94"/>
      <c r="H1572" s="94"/>
      <c r="I1572" s="94"/>
      <c r="J1572" s="94"/>
      <c r="K1572" s="94"/>
      <c r="L1572" s="94"/>
      <c r="M1572" s="94"/>
      <c r="N1572" s="94"/>
      <c r="O1572" s="94"/>
      <c r="P1572" s="70">
        <f t="shared" si="714"/>
        <v>0</v>
      </c>
      <c r="Q1572" s="70" t="e">
        <f t="shared" si="715"/>
        <v>#DIV/0!</v>
      </c>
      <c r="R1572" s="71" t="e">
        <f>#REF!-F1572</f>
        <v>#REF!</v>
      </c>
      <c r="S1572" s="71" t="e">
        <f>#REF!/F1572*100</f>
        <v>#REF!</v>
      </c>
      <c r="T1572" s="70" t="e">
        <f>L1572-#REF!</f>
        <v>#REF!</v>
      </c>
      <c r="U1572" s="70" t="e">
        <f>+L1572/#REF!*100</f>
        <v>#REF!</v>
      </c>
      <c r="V1572" s="70">
        <f t="shared" si="751"/>
        <v>0</v>
      </c>
      <c r="W1572" s="70" t="e">
        <f t="shared" si="752"/>
        <v>#DIV/0!</v>
      </c>
      <c r="X1572" s="113"/>
    </row>
    <row r="1573" spans="1:24" outlineLevel="1">
      <c r="A1573" s="60"/>
      <c r="B1573" s="107" t="s">
        <v>117</v>
      </c>
      <c r="C1573" s="97"/>
      <c r="D1573" s="67">
        <f>SUM(D1574:D1580,D1585:D1591,D1600:D1602)</f>
        <v>10995.771000000001</v>
      </c>
      <c r="E1573" s="67">
        <f>SUM(E1574:E1580,E1585:E1602)-E1591</f>
        <v>0</v>
      </c>
      <c r="F1573" s="67">
        <f>SUM(F1574:F1580,F1585:F1602)-F1591</f>
        <v>12395.700000000003</v>
      </c>
      <c r="G1573" s="67">
        <f>SUM(G1574:G1580,G1585:G1602)</f>
        <v>0</v>
      </c>
      <c r="H1573" s="67">
        <f>SUM(H1574:H1580,H1585:H1602)-H1591</f>
        <v>12311.700000000003</v>
      </c>
      <c r="I1573" s="67">
        <f>SUM(I1574:I1580,I1585:I1602)</f>
        <v>0</v>
      </c>
      <c r="J1573" s="67">
        <f>SUM(J1574:J1580,J1585:J1602)-J1591</f>
        <v>14679.500000000002</v>
      </c>
      <c r="K1573" s="67">
        <f>SUM(K1574:K1580,K1585:K1602)</f>
        <v>0</v>
      </c>
      <c r="L1573" s="67">
        <f>SUM(L1574:L1580,L1585:L1602)-L1591</f>
        <v>22332.700000000004</v>
      </c>
      <c r="M1573" s="67">
        <f>SUM(M1574:M1580,M1585:M1602)</f>
        <v>0</v>
      </c>
      <c r="N1573" s="67">
        <f>SUM(N1574:N1580,N1585:N1602)-N1591</f>
        <v>15355.460000000001</v>
      </c>
      <c r="O1573" s="67">
        <f>SUM(O1574:O1580,O1585:O1602)</f>
        <v>0</v>
      </c>
      <c r="P1573" s="70">
        <f t="shared" si="714"/>
        <v>1399.9290000000019</v>
      </c>
      <c r="Q1573" s="70">
        <f t="shared" si="715"/>
        <v>112.73152196421698</v>
      </c>
      <c r="R1573" s="71" t="e">
        <f>#REF!-F1573</f>
        <v>#REF!</v>
      </c>
      <c r="S1573" s="71" t="e">
        <f>#REF!/F1573*100</f>
        <v>#REF!</v>
      </c>
      <c r="T1573" s="70" t="e">
        <f>L1573-#REF!</f>
        <v>#REF!</v>
      </c>
      <c r="U1573" s="70" t="e">
        <f>+L1573/#REF!*100</f>
        <v>#REF!</v>
      </c>
      <c r="V1573" s="70">
        <f t="shared" si="751"/>
        <v>-6977.2400000000034</v>
      </c>
      <c r="W1573" s="70">
        <f t="shared" si="752"/>
        <v>68.757740891159585</v>
      </c>
      <c r="X1573" s="113"/>
    </row>
    <row r="1574" spans="1:24" outlineLevel="1">
      <c r="A1574" s="60"/>
      <c r="B1574" s="72" t="s">
        <v>77</v>
      </c>
      <c r="C1574" s="73">
        <v>2111</v>
      </c>
      <c r="D1574" s="74">
        <v>3532.7260000000001</v>
      </c>
      <c r="E1574" s="74"/>
      <c r="F1574" s="74">
        <v>3895.6</v>
      </c>
      <c r="G1574" s="74"/>
      <c r="H1574" s="74">
        <v>3895.6</v>
      </c>
      <c r="I1574" s="74"/>
      <c r="J1574" s="74">
        <f>3895.6*1.5</f>
        <v>5843.4</v>
      </c>
      <c r="K1574" s="74"/>
      <c r="L1574" s="74">
        <f>3895.6*1.5</f>
        <v>5843.4</v>
      </c>
      <c r="M1574" s="74"/>
      <c r="N1574" s="74">
        <f>3895.6*1.6</f>
        <v>6232.96</v>
      </c>
      <c r="O1574" s="74"/>
      <c r="P1574" s="70">
        <f t="shared" si="714"/>
        <v>362.8739999999998</v>
      </c>
      <c r="Q1574" s="70">
        <f t="shared" si="715"/>
        <v>110.27178445200674</v>
      </c>
      <c r="R1574" s="71" t="e">
        <f>#REF!-F1574</f>
        <v>#REF!</v>
      </c>
      <c r="S1574" s="71" t="e">
        <f>#REF!/F1574*100</f>
        <v>#REF!</v>
      </c>
      <c r="T1574" s="70" t="e">
        <f>L1574-#REF!</f>
        <v>#REF!</v>
      </c>
      <c r="U1574" s="70" t="e">
        <f>+L1574/#REF!*100</f>
        <v>#REF!</v>
      </c>
      <c r="V1574" s="70">
        <f t="shared" si="751"/>
        <v>389.5600000000004</v>
      </c>
      <c r="W1574" s="70">
        <f t="shared" si="752"/>
        <v>106.66666666666667</v>
      </c>
      <c r="X1574" s="113"/>
    </row>
    <row r="1575" spans="1:24" outlineLevel="1">
      <c r="A1575" s="60"/>
      <c r="B1575" s="72" t="s">
        <v>118</v>
      </c>
      <c r="C1575" s="73">
        <v>2121</v>
      </c>
      <c r="D1575" s="74">
        <v>798.09699999999998</v>
      </c>
      <c r="E1575" s="74"/>
      <c r="F1575" s="100">
        <v>672</v>
      </c>
      <c r="G1575" s="74"/>
      <c r="H1575" s="100">
        <v>672</v>
      </c>
      <c r="I1575" s="74"/>
      <c r="J1575" s="100">
        <f>672*1.5</f>
        <v>1008</v>
      </c>
      <c r="K1575" s="74"/>
      <c r="L1575" s="100">
        <f>672*1.5</f>
        <v>1008</v>
      </c>
      <c r="M1575" s="74"/>
      <c r="N1575" s="100">
        <f>672*1.6</f>
        <v>1075.2</v>
      </c>
      <c r="O1575" s="74"/>
      <c r="P1575" s="70">
        <f t="shared" si="714"/>
        <v>-126.09699999999998</v>
      </c>
      <c r="Q1575" s="70">
        <f t="shared" si="715"/>
        <v>84.200291443270686</v>
      </c>
      <c r="R1575" s="71" t="e">
        <f>#REF!-F1575</f>
        <v>#REF!</v>
      </c>
      <c r="S1575" s="71" t="e">
        <f>#REF!/F1575*100</f>
        <v>#REF!</v>
      </c>
      <c r="T1575" s="70" t="e">
        <f>L1575-#REF!</f>
        <v>#REF!</v>
      </c>
      <c r="U1575" s="70" t="e">
        <f>+L1575/#REF!*100</f>
        <v>#REF!</v>
      </c>
      <c r="V1575" s="70">
        <f t="shared" si="751"/>
        <v>67.200000000000045</v>
      </c>
      <c r="W1575" s="70">
        <f t="shared" si="752"/>
        <v>106.66666666666667</v>
      </c>
      <c r="X1575" s="113"/>
    </row>
    <row r="1576" spans="1:24" outlineLevel="1">
      <c r="A1576" s="60"/>
      <c r="B1576" s="101" t="s">
        <v>79</v>
      </c>
      <c r="C1576" s="73">
        <v>2211</v>
      </c>
      <c r="D1576" s="74"/>
      <c r="E1576" s="74"/>
      <c r="F1576" s="100"/>
      <c r="G1576" s="74"/>
      <c r="H1576" s="100"/>
      <c r="I1576" s="74"/>
      <c r="J1576" s="100"/>
      <c r="K1576" s="74"/>
      <c r="L1576" s="100"/>
      <c r="M1576" s="74"/>
      <c r="N1576" s="100"/>
      <c r="O1576" s="74"/>
      <c r="P1576" s="70">
        <f t="shared" si="714"/>
        <v>0</v>
      </c>
      <c r="Q1576" s="70" t="e">
        <f t="shared" si="715"/>
        <v>#DIV/0!</v>
      </c>
      <c r="R1576" s="71" t="e">
        <f>#REF!-F1576</f>
        <v>#REF!</v>
      </c>
      <c r="S1576" s="71" t="e">
        <f>#REF!/F1576*100</f>
        <v>#REF!</v>
      </c>
      <c r="T1576" s="70" t="e">
        <f>L1576-#REF!</f>
        <v>#REF!</v>
      </c>
      <c r="U1576" s="70" t="e">
        <f>+L1576/#REF!*100</f>
        <v>#REF!</v>
      </c>
      <c r="V1576" s="70">
        <f t="shared" si="751"/>
        <v>0</v>
      </c>
      <c r="W1576" s="70" t="e">
        <f t="shared" si="752"/>
        <v>#DIV/0!</v>
      </c>
      <c r="X1576" s="113"/>
    </row>
    <row r="1577" spans="1:24" outlineLevel="1">
      <c r="A1577" s="60"/>
      <c r="B1577" s="76" t="s">
        <v>80</v>
      </c>
      <c r="C1577" s="73">
        <v>2212</v>
      </c>
      <c r="D1577" s="74">
        <v>37.299999999999997</v>
      </c>
      <c r="E1577" s="74"/>
      <c r="F1577" s="100">
        <v>52.8</v>
      </c>
      <c r="G1577" s="74"/>
      <c r="H1577" s="100">
        <v>52.8</v>
      </c>
      <c r="I1577" s="74"/>
      <c r="J1577" s="100">
        <v>52.8</v>
      </c>
      <c r="K1577" s="74"/>
      <c r="L1577" s="100">
        <v>52.8</v>
      </c>
      <c r="M1577" s="74"/>
      <c r="N1577" s="100">
        <v>52.8</v>
      </c>
      <c r="O1577" s="74"/>
      <c r="P1577" s="70">
        <f t="shared" si="714"/>
        <v>15.5</v>
      </c>
      <c r="Q1577" s="70">
        <f t="shared" si="715"/>
        <v>141.55495978552278</v>
      </c>
      <c r="R1577" s="71" t="e">
        <f>#REF!-F1577</f>
        <v>#REF!</v>
      </c>
      <c r="S1577" s="71" t="e">
        <f>#REF!/F1577*100</f>
        <v>#REF!</v>
      </c>
      <c r="T1577" s="70" t="e">
        <f>L1577-#REF!</f>
        <v>#REF!</v>
      </c>
      <c r="U1577" s="70" t="e">
        <f>+L1577/#REF!*100</f>
        <v>#REF!</v>
      </c>
      <c r="V1577" s="70">
        <f t="shared" si="751"/>
        <v>0</v>
      </c>
      <c r="W1577" s="70">
        <f t="shared" si="752"/>
        <v>100</v>
      </c>
      <c r="X1577" s="113"/>
    </row>
    <row r="1578" spans="1:24" outlineLevel="1">
      <c r="A1578" s="60"/>
      <c r="B1578" s="72" t="s">
        <v>81</v>
      </c>
      <c r="C1578" s="73">
        <v>2213</v>
      </c>
      <c r="D1578" s="74"/>
      <c r="E1578" s="74"/>
      <c r="F1578" s="74">
        <v>40</v>
      </c>
      <c r="G1578" s="74"/>
      <c r="H1578" s="74">
        <v>40</v>
      </c>
      <c r="I1578" s="74"/>
      <c r="J1578" s="74">
        <v>40</v>
      </c>
      <c r="K1578" s="74"/>
      <c r="L1578" s="74">
        <v>40</v>
      </c>
      <c r="M1578" s="74"/>
      <c r="N1578" s="74">
        <v>40</v>
      </c>
      <c r="O1578" s="74"/>
      <c r="P1578" s="70">
        <f t="shared" si="714"/>
        <v>40</v>
      </c>
      <c r="Q1578" s="70" t="e">
        <f t="shared" si="715"/>
        <v>#DIV/0!</v>
      </c>
      <c r="R1578" s="71" t="e">
        <f>#REF!-F1578</f>
        <v>#REF!</v>
      </c>
      <c r="S1578" s="71" t="e">
        <f>#REF!/F1578*100</f>
        <v>#REF!</v>
      </c>
      <c r="T1578" s="70" t="e">
        <f>L1578-#REF!</f>
        <v>#REF!</v>
      </c>
      <c r="U1578" s="70" t="e">
        <f>+L1578/#REF!*100</f>
        <v>#REF!</v>
      </c>
      <c r="V1578" s="70">
        <f t="shared" si="751"/>
        <v>0</v>
      </c>
      <c r="W1578" s="70">
        <f t="shared" si="752"/>
        <v>100</v>
      </c>
      <c r="X1578" s="113"/>
    </row>
    <row r="1579" spans="1:24" outlineLevel="1">
      <c r="A1579" s="60"/>
      <c r="B1579" s="72" t="s">
        <v>82</v>
      </c>
      <c r="C1579" s="73">
        <v>2214</v>
      </c>
      <c r="D1579" s="74">
        <v>110.1</v>
      </c>
      <c r="E1579" s="74"/>
      <c r="F1579" s="100">
        <v>358.8</v>
      </c>
      <c r="G1579" s="74"/>
      <c r="H1579" s="100">
        <v>358.8</v>
      </c>
      <c r="I1579" s="74"/>
      <c r="J1579" s="100">
        <v>358.8</v>
      </c>
      <c r="K1579" s="74"/>
      <c r="L1579" s="100">
        <v>118.8</v>
      </c>
      <c r="M1579" s="74"/>
      <c r="N1579" s="100">
        <v>118.8</v>
      </c>
      <c r="O1579" s="74"/>
      <c r="P1579" s="70">
        <f t="shared" si="714"/>
        <v>248.70000000000002</v>
      </c>
      <c r="Q1579" s="70">
        <f t="shared" si="715"/>
        <v>325.88555858310627</v>
      </c>
      <c r="R1579" s="71" t="e">
        <f>#REF!-F1579</f>
        <v>#REF!</v>
      </c>
      <c r="S1579" s="71" t="e">
        <f>#REF!/F1579*100</f>
        <v>#REF!</v>
      </c>
      <c r="T1579" s="70" t="e">
        <f>L1579-#REF!</f>
        <v>#REF!</v>
      </c>
      <c r="U1579" s="70" t="e">
        <f>+L1579/#REF!*100</f>
        <v>#REF!</v>
      </c>
      <c r="V1579" s="70">
        <f t="shared" si="751"/>
        <v>0</v>
      </c>
      <c r="W1579" s="70">
        <f t="shared" si="752"/>
        <v>100</v>
      </c>
      <c r="X1579" s="113"/>
    </row>
    <row r="1580" spans="1:24" outlineLevel="1">
      <c r="A1580" s="60"/>
      <c r="B1580" s="83" t="s">
        <v>83</v>
      </c>
      <c r="C1580" s="78">
        <v>2215</v>
      </c>
      <c r="D1580" s="67">
        <f>D1581+D1582+D1584</f>
        <v>215.21600000000001</v>
      </c>
      <c r="E1580" s="79">
        <f t="shared" ref="E1580:J1580" si="763">E1581+E1582+E1583+E1584</f>
        <v>0</v>
      </c>
      <c r="F1580" s="79">
        <f t="shared" ref="F1580" si="764">F1581+F1582+F1583+F1584</f>
        <v>233.1</v>
      </c>
      <c r="G1580" s="79">
        <f t="shared" si="763"/>
        <v>0</v>
      </c>
      <c r="H1580" s="79">
        <f t="shared" si="763"/>
        <v>233.1</v>
      </c>
      <c r="I1580" s="79">
        <f t="shared" si="763"/>
        <v>0</v>
      </c>
      <c r="J1580" s="79">
        <f t="shared" si="763"/>
        <v>233.1</v>
      </c>
      <c r="K1580" s="79">
        <f t="shared" ref="K1580:M1580" si="765">K1581+K1582+K1583+K1584</f>
        <v>0</v>
      </c>
      <c r="L1580" s="79">
        <f t="shared" ref="L1580" si="766">L1581+L1582+L1583+L1584</f>
        <v>233.10000000000002</v>
      </c>
      <c r="M1580" s="79">
        <f t="shared" si="765"/>
        <v>0</v>
      </c>
      <c r="N1580" s="79">
        <f t="shared" ref="N1580:O1580" si="767">N1581+N1582+N1583+N1584</f>
        <v>233.10000000000002</v>
      </c>
      <c r="O1580" s="79">
        <f t="shared" si="767"/>
        <v>0</v>
      </c>
      <c r="P1580" s="70">
        <f t="shared" si="714"/>
        <v>17.883999999999986</v>
      </c>
      <c r="Q1580" s="70">
        <f t="shared" si="715"/>
        <v>108.30979109359897</v>
      </c>
      <c r="R1580" s="71" t="e">
        <f>#REF!-F1580</f>
        <v>#REF!</v>
      </c>
      <c r="S1580" s="71" t="e">
        <f>#REF!/F1580*100</f>
        <v>#REF!</v>
      </c>
      <c r="T1580" s="70" t="e">
        <f>L1580-#REF!</f>
        <v>#REF!</v>
      </c>
      <c r="U1580" s="70" t="e">
        <f>+L1580/#REF!*100</f>
        <v>#REF!</v>
      </c>
      <c r="V1580" s="70">
        <f t="shared" si="751"/>
        <v>0</v>
      </c>
      <c r="W1580" s="70">
        <f t="shared" si="752"/>
        <v>100</v>
      </c>
      <c r="X1580" s="113"/>
    </row>
    <row r="1581" spans="1:24" outlineLevel="1">
      <c r="A1581" s="60"/>
      <c r="B1581" s="80" t="s">
        <v>119</v>
      </c>
      <c r="C1581" s="73">
        <v>22151</v>
      </c>
      <c r="D1581" s="74"/>
      <c r="E1581" s="74"/>
      <c r="F1581" s="74"/>
      <c r="G1581" s="74"/>
      <c r="H1581" s="74"/>
      <c r="I1581" s="74"/>
      <c r="J1581" s="74"/>
      <c r="K1581" s="74"/>
      <c r="L1581" s="74">
        <v>8.5</v>
      </c>
      <c r="M1581" s="74"/>
      <c r="N1581" s="74">
        <v>8.5</v>
      </c>
      <c r="O1581" s="74"/>
      <c r="P1581" s="70">
        <f t="shared" si="714"/>
        <v>0</v>
      </c>
      <c r="Q1581" s="70" t="e">
        <f t="shared" si="715"/>
        <v>#DIV/0!</v>
      </c>
      <c r="R1581" s="71" t="e">
        <f>#REF!-F1581</f>
        <v>#REF!</v>
      </c>
      <c r="S1581" s="71" t="e">
        <f>#REF!/F1581*100</f>
        <v>#REF!</v>
      </c>
      <c r="T1581" s="70" t="e">
        <f>L1581-#REF!</f>
        <v>#REF!</v>
      </c>
      <c r="U1581" s="70" t="e">
        <f>+L1581/#REF!*100</f>
        <v>#REF!</v>
      </c>
      <c r="V1581" s="70">
        <f t="shared" si="751"/>
        <v>0</v>
      </c>
      <c r="W1581" s="70">
        <f t="shared" si="752"/>
        <v>100</v>
      </c>
      <c r="X1581" s="113"/>
    </row>
    <row r="1582" spans="1:24" outlineLevel="1">
      <c r="A1582" s="60"/>
      <c r="B1582" s="80" t="s">
        <v>120</v>
      </c>
      <c r="C1582" s="73">
        <v>22152</v>
      </c>
      <c r="D1582" s="74"/>
      <c r="E1582" s="74"/>
      <c r="F1582" s="74"/>
      <c r="G1582" s="74"/>
      <c r="H1582" s="74"/>
      <c r="I1582" s="74"/>
      <c r="J1582" s="74"/>
      <c r="K1582" s="74"/>
      <c r="L1582" s="74">
        <v>12.8</v>
      </c>
      <c r="M1582" s="74"/>
      <c r="N1582" s="74">
        <v>12.8</v>
      </c>
      <c r="O1582" s="74"/>
      <c r="P1582" s="70">
        <f t="shared" ref="P1582:P1645" si="768">F1582-D1582</f>
        <v>0</v>
      </c>
      <c r="Q1582" s="70" t="e">
        <f t="shared" ref="Q1582:Q1645" si="769">+F1582/D1582*100</f>
        <v>#DIV/0!</v>
      </c>
      <c r="R1582" s="71" t="e">
        <f>#REF!-F1582</f>
        <v>#REF!</v>
      </c>
      <c r="S1582" s="71" t="e">
        <f>#REF!/F1582*100</f>
        <v>#REF!</v>
      </c>
      <c r="T1582" s="70" t="e">
        <f>L1582-#REF!</f>
        <v>#REF!</v>
      </c>
      <c r="U1582" s="70" t="e">
        <f>+L1582/#REF!*100</f>
        <v>#REF!</v>
      </c>
      <c r="V1582" s="70">
        <f t="shared" si="751"/>
        <v>0</v>
      </c>
      <c r="W1582" s="70">
        <f t="shared" si="752"/>
        <v>100</v>
      </c>
      <c r="X1582" s="113"/>
    </row>
    <row r="1583" spans="1:24" outlineLevel="1">
      <c r="A1583" s="60"/>
      <c r="B1583" s="80" t="s">
        <v>86</v>
      </c>
      <c r="C1583" s="73">
        <v>22153</v>
      </c>
      <c r="D1583" s="74"/>
      <c r="E1583" s="74"/>
      <c r="F1583" s="74"/>
      <c r="G1583" s="74"/>
      <c r="H1583" s="74"/>
      <c r="I1583" s="74"/>
      <c r="J1583" s="74"/>
      <c r="K1583" s="74"/>
      <c r="L1583" s="74">
        <v>7</v>
      </c>
      <c r="M1583" s="74"/>
      <c r="N1583" s="74">
        <v>7</v>
      </c>
      <c r="O1583" s="74"/>
      <c r="P1583" s="70">
        <f t="shared" si="768"/>
        <v>0</v>
      </c>
      <c r="Q1583" s="70" t="e">
        <f t="shared" si="769"/>
        <v>#DIV/0!</v>
      </c>
      <c r="R1583" s="71" t="e">
        <f>#REF!-F1583</f>
        <v>#REF!</v>
      </c>
      <c r="S1583" s="71" t="e">
        <f>#REF!/F1583*100</f>
        <v>#REF!</v>
      </c>
      <c r="T1583" s="70" t="e">
        <f>L1583-#REF!</f>
        <v>#REF!</v>
      </c>
      <c r="U1583" s="70" t="e">
        <f>+L1583/#REF!*100</f>
        <v>#REF!</v>
      </c>
      <c r="V1583" s="70">
        <f t="shared" si="751"/>
        <v>0</v>
      </c>
      <c r="W1583" s="70">
        <f t="shared" si="752"/>
        <v>100</v>
      </c>
      <c r="X1583" s="113"/>
    </row>
    <row r="1584" spans="1:24" outlineLevel="1">
      <c r="A1584" s="60"/>
      <c r="B1584" s="80" t="s">
        <v>121</v>
      </c>
      <c r="C1584" s="73">
        <v>22154</v>
      </c>
      <c r="D1584" s="74">
        <v>215.21600000000001</v>
      </c>
      <c r="E1584" s="74"/>
      <c r="F1584" s="74">
        <v>233.1</v>
      </c>
      <c r="G1584" s="74"/>
      <c r="H1584" s="74">
        <v>233.1</v>
      </c>
      <c r="I1584" s="74"/>
      <c r="J1584" s="74">
        <v>233.1</v>
      </c>
      <c r="K1584" s="74"/>
      <c r="L1584" s="74">
        <v>204.8</v>
      </c>
      <c r="M1584" s="74"/>
      <c r="N1584" s="74">
        <v>204.8</v>
      </c>
      <c r="O1584" s="74"/>
      <c r="P1584" s="70">
        <f t="shared" si="768"/>
        <v>17.883999999999986</v>
      </c>
      <c r="Q1584" s="70">
        <f t="shared" si="769"/>
        <v>108.30979109359897</v>
      </c>
      <c r="R1584" s="71" t="e">
        <f>#REF!-F1584</f>
        <v>#REF!</v>
      </c>
      <c r="S1584" s="71" t="e">
        <f>#REF!/F1584*100</f>
        <v>#REF!</v>
      </c>
      <c r="T1584" s="70" t="e">
        <f>L1584-#REF!</f>
        <v>#REF!</v>
      </c>
      <c r="U1584" s="70" t="e">
        <f>+L1584/#REF!*100</f>
        <v>#REF!</v>
      </c>
      <c r="V1584" s="70">
        <f t="shared" si="751"/>
        <v>0</v>
      </c>
      <c r="W1584" s="70">
        <f t="shared" si="752"/>
        <v>100</v>
      </c>
      <c r="X1584" s="113"/>
    </row>
    <row r="1585" spans="1:24" outlineLevel="1">
      <c r="A1585" s="60"/>
      <c r="B1585" s="76" t="s">
        <v>88</v>
      </c>
      <c r="C1585" s="73">
        <v>2217</v>
      </c>
      <c r="D1585" s="74"/>
      <c r="E1585" s="74"/>
      <c r="F1585" s="100"/>
      <c r="G1585" s="74"/>
      <c r="H1585" s="100"/>
      <c r="I1585" s="74"/>
      <c r="J1585" s="100"/>
      <c r="K1585" s="74"/>
      <c r="L1585" s="100"/>
      <c r="M1585" s="74"/>
      <c r="N1585" s="100"/>
      <c r="O1585" s="74"/>
      <c r="P1585" s="70">
        <f t="shared" si="768"/>
        <v>0</v>
      </c>
      <c r="Q1585" s="70" t="e">
        <f t="shared" si="769"/>
        <v>#DIV/0!</v>
      </c>
      <c r="R1585" s="71" t="e">
        <f>#REF!-F1585</f>
        <v>#REF!</v>
      </c>
      <c r="S1585" s="71" t="e">
        <f>#REF!/F1585*100</f>
        <v>#REF!</v>
      </c>
      <c r="T1585" s="70" t="e">
        <f>L1585-#REF!</f>
        <v>#REF!</v>
      </c>
      <c r="U1585" s="70" t="e">
        <f>+L1585/#REF!*100</f>
        <v>#REF!</v>
      </c>
      <c r="V1585" s="70">
        <f t="shared" si="751"/>
        <v>0</v>
      </c>
      <c r="W1585" s="70" t="e">
        <f t="shared" si="752"/>
        <v>#DIV/0!</v>
      </c>
      <c r="X1585" s="113"/>
    </row>
    <row r="1586" spans="1:24" outlineLevel="1">
      <c r="A1586" s="60"/>
      <c r="B1586" s="72" t="s">
        <v>89</v>
      </c>
      <c r="C1586" s="73">
        <v>2218</v>
      </c>
      <c r="D1586" s="74">
        <v>3051.0279999999998</v>
      </c>
      <c r="E1586" s="74"/>
      <c r="F1586" s="100">
        <v>3075.5</v>
      </c>
      <c r="G1586" s="74"/>
      <c r="H1586" s="100">
        <v>2991.5</v>
      </c>
      <c r="I1586" s="74"/>
      <c r="J1586" s="100">
        <v>3075.5</v>
      </c>
      <c r="K1586" s="74"/>
      <c r="L1586" s="100">
        <v>3075.5</v>
      </c>
      <c r="M1586" s="74"/>
      <c r="N1586" s="100">
        <v>3075.5</v>
      </c>
      <c r="O1586" s="74"/>
      <c r="P1586" s="70">
        <f t="shared" si="768"/>
        <v>24.472000000000207</v>
      </c>
      <c r="Q1586" s="70">
        <f t="shared" si="769"/>
        <v>100.80209031185554</v>
      </c>
      <c r="R1586" s="71" t="e">
        <f>#REF!-F1586</f>
        <v>#REF!</v>
      </c>
      <c r="S1586" s="71" t="e">
        <f>#REF!/F1586*100</f>
        <v>#REF!</v>
      </c>
      <c r="T1586" s="70" t="e">
        <f>L1586-#REF!</f>
        <v>#REF!</v>
      </c>
      <c r="U1586" s="70" t="e">
        <f>+L1586/#REF!*100</f>
        <v>#REF!</v>
      </c>
      <c r="V1586" s="70">
        <f t="shared" si="751"/>
        <v>0</v>
      </c>
      <c r="W1586" s="70">
        <f t="shared" si="752"/>
        <v>100</v>
      </c>
      <c r="X1586" s="113"/>
    </row>
    <row r="1587" spans="1:24" outlineLevel="1">
      <c r="A1587" s="60"/>
      <c r="B1587" s="72" t="s">
        <v>122</v>
      </c>
      <c r="C1587" s="73">
        <v>2221</v>
      </c>
      <c r="D1587" s="74"/>
      <c r="E1587" s="74"/>
      <c r="F1587" s="100"/>
      <c r="G1587" s="74"/>
      <c r="H1587" s="100"/>
      <c r="I1587" s="74"/>
      <c r="J1587" s="100"/>
      <c r="K1587" s="74"/>
      <c r="L1587" s="100"/>
      <c r="M1587" s="74"/>
      <c r="N1587" s="100"/>
      <c r="O1587" s="74"/>
      <c r="P1587" s="70">
        <f t="shared" si="768"/>
        <v>0</v>
      </c>
      <c r="Q1587" s="70" t="e">
        <f t="shared" si="769"/>
        <v>#DIV/0!</v>
      </c>
      <c r="R1587" s="71" t="e">
        <f>#REF!-F1587</f>
        <v>#REF!</v>
      </c>
      <c r="S1587" s="71" t="e">
        <f>#REF!/F1587*100</f>
        <v>#REF!</v>
      </c>
      <c r="T1587" s="70" t="e">
        <f>L1587-#REF!</f>
        <v>#REF!</v>
      </c>
      <c r="U1587" s="70" t="e">
        <f>+L1587/#REF!*100</f>
        <v>#REF!</v>
      </c>
      <c r="V1587" s="70">
        <f t="shared" si="751"/>
        <v>0</v>
      </c>
      <c r="W1587" s="70" t="e">
        <f t="shared" si="752"/>
        <v>#DIV/0!</v>
      </c>
      <c r="X1587" s="113"/>
    </row>
    <row r="1588" spans="1:24" ht="25.5" outlineLevel="1">
      <c r="A1588" s="60"/>
      <c r="B1588" s="81" t="s">
        <v>91</v>
      </c>
      <c r="C1588" s="73">
        <v>2222</v>
      </c>
      <c r="D1588" s="74">
        <v>101.38</v>
      </c>
      <c r="E1588" s="74"/>
      <c r="F1588" s="100">
        <v>101.5</v>
      </c>
      <c r="G1588" s="74"/>
      <c r="H1588" s="100">
        <v>101.5</v>
      </c>
      <c r="I1588" s="74"/>
      <c r="J1588" s="100">
        <v>101.5</v>
      </c>
      <c r="K1588" s="74"/>
      <c r="L1588" s="100">
        <v>101.5</v>
      </c>
      <c r="M1588" s="74"/>
      <c r="N1588" s="100">
        <v>101.5</v>
      </c>
      <c r="O1588" s="74"/>
      <c r="P1588" s="70">
        <f t="shared" si="768"/>
        <v>0.12000000000000455</v>
      </c>
      <c r="Q1588" s="70">
        <f t="shared" si="769"/>
        <v>100.11836654172421</v>
      </c>
      <c r="R1588" s="71" t="e">
        <f>#REF!-F1588</f>
        <v>#REF!</v>
      </c>
      <c r="S1588" s="71" t="e">
        <f>#REF!/F1588*100</f>
        <v>#REF!</v>
      </c>
      <c r="T1588" s="70" t="e">
        <f>L1588-#REF!</f>
        <v>#REF!</v>
      </c>
      <c r="U1588" s="70" t="e">
        <f>+L1588/#REF!*100</f>
        <v>#REF!</v>
      </c>
      <c r="V1588" s="70">
        <f t="shared" si="751"/>
        <v>0</v>
      </c>
      <c r="W1588" s="70">
        <f t="shared" si="752"/>
        <v>100</v>
      </c>
      <c r="X1588" s="113"/>
    </row>
    <row r="1589" spans="1:24" outlineLevel="1">
      <c r="A1589" s="60"/>
      <c r="B1589" s="81" t="s">
        <v>128</v>
      </c>
      <c r="C1589" s="73">
        <v>2224</v>
      </c>
      <c r="D1589" s="74"/>
      <c r="E1589" s="74"/>
      <c r="F1589" s="74"/>
      <c r="G1589" s="74"/>
      <c r="H1589" s="74"/>
      <c r="I1589" s="74"/>
      <c r="J1589" s="74"/>
      <c r="K1589" s="74"/>
      <c r="L1589" s="74"/>
      <c r="M1589" s="74"/>
      <c r="N1589" s="74"/>
      <c r="O1589" s="74"/>
      <c r="P1589" s="70">
        <f t="shared" si="768"/>
        <v>0</v>
      </c>
      <c r="Q1589" s="70" t="e">
        <f t="shared" si="769"/>
        <v>#DIV/0!</v>
      </c>
      <c r="R1589" s="71" t="e">
        <f>#REF!-F1589</f>
        <v>#REF!</v>
      </c>
      <c r="S1589" s="71" t="e">
        <f>#REF!/F1589*100</f>
        <v>#REF!</v>
      </c>
      <c r="T1589" s="70" t="e">
        <f>L1589-#REF!</f>
        <v>#REF!</v>
      </c>
      <c r="U1589" s="70" t="e">
        <f>+L1589/#REF!*100</f>
        <v>#REF!</v>
      </c>
      <c r="V1589" s="70">
        <f t="shared" si="751"/>
        <v>0</v>
      </c>
      <c r="W1589" s="70" t="e">
        <f t="shared" si="752"/>
        <v>#DIV/0!</v>
      </c>
      <c r="X1589" s="113"/>
    </row>
    <row r="1590" spans="1:24" outlineLevel="1">
      <c r="A1590" s="60"/>
      <c r="B1590" s="81" t="s">
        <v>123</v>
      </c>
      <c r="C1590" s="73">
        <v>2225</v>
      </c>
      <c r="D1590" s="74"/>
      <c r="E1590" s="74"/>
      <c r="F1590" s="74"/>
      <c r="G1590" s="74"/>
      <c r="H1590" s="74"/>
      <c r="I1590" s="74"/>
      <c r="J1590" s="74"/>
      <c r="K1590" s="74"/>
      <c r="L1590" s="74"/>
      <c r="M1590" s="74"/>
      <c r="N1590" s="74"/>
      <c r="O1590" s="74"/>
      <c r="P1590" s="70">
        <f t="shared" si="768"/>
        <v>0</v>
      </c>
      <c r="Q1590" s="70" t="e">
        <f t="shared" si="769"/>
        <v>#DIV/0!</v>
      </c>
      <c r="R1590" s="71" t="e">
        <f>#REF!-F1590</f>
        <v>#REF!</v>
      </c>
      <c r="S1590" s="71" t="e">
        <f>#REF!/F1590*100</f>
        <v>#REF!</v>
      </c>
      <c r="T1590" s="70" t="e">
        <f>L1590-#REF!</f>
        <v>#REF!</v>
      </c>
      <c r="U1590" s="70" t="e">
        <f>+L1590/#REF!*100</f>
        <v>#REF!</v>
      </c>
      <c r="V1590" s="70">
        <f t="shared" si="751"/>
        <v>0</v>
      </c>
      <c r="W1590" s="70" t="e">
        <f t="shared" si="752"/>
        <v>#DIV/0!</v>
      </c>
      <c r="X1590" s="113"/>
    </row>
    <row r="1591" spans="1:24" s="112" customFormat="1" outlineLevel="1">
      <c r="A1591" s="60"/>
      <c r="B1591" s="110" t="s">
        <v>124</v>
      </c>
      <c r="C1591" s="78">
        <v>2231</v>
      </c>
      <c r="D1591" s="67">
        <f>D1592+D1593+D1595</f>
        <v>134.565</v>
      </c>
      <c r="E1591" s="67"/>
      <c r="F1591" s="67">
        <f>F1592+F1593+F1594+F1595</f>
        <v>214.6</v>
      </c>
      <c r="G1591" s="67"/>
      <c r="H1591" s="67">
        <f>H1592+H1593+H1594+H1595</f>
        <v>214.6</v>
      </c>
      <c r="I1591" s="67"/>
      <c r="J1591" s="67">
        <f>J1592+J1593+J1594+J1595</f>
        <v>214.6</v>
      </c>
      <c r="K1591" s="67"/>
      <c r="L1591" s="67">
        <f>L1592+L1593+L1594+L1595</f>
        <v>214.6</v>
      </c>
      <c r="M1591" s="67"/>
      <c r="N1591" s="67">
        <f>N1592+N1593+N1594+N1595</f>
        <v>214.6</v>
      </c>
      <c r="O1591" s="67"/>
      <c r="P1591" s="111">
        <f t="shared" si="768"/>
        <v>80.034999999999997</v>
      </c>
      <c r="Q1591" s="111">
        <f t="shared" si="769"/>
        <v>159.47683275740349</v>
      </c>
      <c r="R1591" s="98" t="e">
        <f>#REF!-F1591</f>
        <v>#REF!</v>
      </c>
      <c r="S1591" s="98" t="e">
        <f>#REF!/F1591*100</f>
        <v>#REF!</v>
      </c>
      <c r="T1591" s="111" t="e">
        <f>L1591-#REF!</f>
        <v>#REF!</v>
      </c>
      <c r="U1591" s="111" t="e">
        <f>+L1591/#REF!*100</f>
        <v>#REF!</v>
      </c>
      <c r="V1591" s="111">
        <f t="shared" si="751"/>
        <v>0</v>
      </c>
      <c r="W1591" s="111">
        <f t="shared" si="752"/>
        <v>100</v>
      </c>
      <c r="X1591" s="117"/>
    </row>
    <row r="1592" spans="1:24" outlineLevel="1">
      <c r="A1592" s="60"/>
      <c r="B1592" s="81" t="s">
        <v>96</v>
      </c>
      <c r="C1592" s="73">
        <v>22311100</v>
      </c>
      <c r="D1592" s="74">
        <v>41.3</v>
      </c>
      <c r="E1592" s="74"/>
      <c r="F1592" s="74">
        <v>60</v>
      </c>
      <c r="G1592" s="74"/>
      <c r="H1592" s="74">
        <v>60</v>
      </c>
      <c r="I1592" s="74"/>
      <c r="J1592" s="74">
        <v>60</v>
      </c>
      <c r="K1592" s="74"/>
      <c r="L1592" s="74">
        <v>60</v>
      </c>
      <c r="M1592" s="74"/>
      <c r="N1592" s="74">
        <v>60</v>
      </c>
      <c r="O1592" s="74"/>
      <c r="P1592" s="70">
        <f t="shared" si="768"/>
        <v>18.700000000000003</v>
      </c>
      <c r="Q1592" s="70">
        <f t="shared" si="769"/>
        <v>145.27845036319613</v>
      </c>
      <c r="R1592" s="71" t="e">
        <f>#REF!-F1592</f>
        <v>#REF!</v>
      </c>
      <c r="S1592" s="71" t="e">
        <f>#REF!/F1592*100</f>
        <v>#REF!</v>
      </c>
      <c r="T1592" s="70" t="e">
        <f>L1592-#REF!</f>
        <v>#REF!</v>
      </c>
      <c r="U1592" s="70" t="e">
        <f>+L1592/#REF!*100</f>
        <v>#REF!</v>
      </c>
      <c r="V1592" s="70">
        <f t="shared" si="751"/>
        <v>0</v>
      </c>
      <c r="W1592" s="70">
        <f t="shared" si="752"/>
        <v>100</v>
      </c>
      <c r="X1592" s="113"/>
    </row>
    <row r="1593" spans="1:24" outlineLevel="1">
      <c r="A1593" s="60"/>
      <c r="B1593" s="81" t="s">
        <v>97</v>
      </c>
      <c r="C1593" s="73">
        <v>22311200</v>
      </c>
      <c r="D1593" s="74">
        <v>79.23</v>
      </c>
      <c r="E1593" s="74"/>
      <c r="F1593" s="100">
        <v>115</v>
      </c>
      <c r="G1593" s="74"/>
      <c r="H1593" s="100">
        <v>115</v>
      </c>
      <c r="I1593" s="74"/>
      <c r="J1593" s="100">
        <v>115</v>
      </c>
      <c r="K1593" s="74"/>
      <c r="L1593" s="100">
        <v>115</v>
      </c>
      <c r="M1593" s="74"/>
      <c r="N1593" s="100">
        <v>115</v>
      </c>
      <c r="O1593" s="74"/>
      <c r="P1593" s="70">
        <f t="shared" si="768"/>
        <v>35.769999999999996</v>
      </c>
      <c r="Q1593" s="70">
        <f t="shared" si="769"/>
        <v>145.14704026252682</v>
      </c>
      <c r="R1593" s="71" t="e">
        <f>#REF!-F1593</f>
        <v>#REF!</v>
      </c>
      <c r="S1593" s="71" t="e">
        <f>#REF!/F1593*100</f>
        <v>#REF!</v>
      </c>
      <c r="T1593" s="70" t="e">
        <f>L1593-#REF!</f>
        <v>#REF!</v>
      </c>
      <c r="U1593" s="70" t="e">
        <f>+L1593/#REF!*100</f>
        <v>#REF!</v>
      </c>
      <c r="V1593" s="70">
        <f t="shared" si="751"/>
        <v>0</v>
      </c>
      <c r="W1593" s="70">
        <f t="shared" si="752"/>
        <v>100</v>
      </c>
      <c r="X1593" s="113"/>
    </row>
    <row r="1594" spans="1:24" ht="25.5" outlineLevel="1">
      <c r="A1594" s="60"/>
      <c r="B1594" s="81" t="s">
        <v>98</v>
      </c>
      <c r="C1594" s="73">
        <v>22311300</v>
      </c>
      <c r="D1594" s="74"/>
      <c r="E1594" s="74"/>
      <c r="F1594" s="100"/>
      <c r="G1594" s="74"/>
      <c r="H1594" s="100"/>
      <c r="I1594" s="74"/>
      <c r="J1594" s="100"/>
      <c r="K1594" s="74"/>
      <c r="L1594" s="100"/>
      <c r="M1594" s="74"/>
      <c r="N1594" s="100"/>
      <c r="O1594" s="74"/>
      <c r="P1594" s="70">
        <f t="shared" si="768"/>
        <v>0</v>
      </c>
      <c r="Q1594" s="70" t="e">
        <f t="shared" si="769"/>
        <v>#DIV/0!</v>
      </c>
      <c r="R1594" s="71" t="e">
        <f>#REF!-F1594</f>
        <v>#REF!</v>
      </c>
      <c r="S1594" s="71" t="e">
        <f>#REF!/F1594*100</f>
        <v>#REF!</v>
      </c>
      <c r="T1594" s="70" t="e">
        <f>L1594-#REF!</f>
        <v>#REF!</v>
      </c>
      <c r="U1594" s="70" t="e">
        <f>+L1594/#REF!*100</f>
        <v>#REF!</v>
      </c>
      <c r="V1594" s="70">
        <f t="shared" si="751"/>
        <v>0</v>
      </c>
      <c r="W1594" s="70" t="e">
        <f t="shared" si="752"/>
        <v>#DIV/0!</v>
      </c>
      <c r="X1594" s="113"/>
    </row>
    <row r="1595" spans="1:24" outlineLevel="1">
      <c r="A1595" s="60"/>
      <c r="B1595" s="81" t="s">
        <v>99</v>
      </c>
      <c r="C1595" s="73">
        <v>22311400</v>
      </c>
      <c r="D1595" s="74">
        <v>14.035</v>
      </c>
      <c r="E1595" s="74"/>
      <c r="F1595" s="100">
        <v>39.6</v>
      </c>
      <c r="G1595" s="74"/>
      <c r="H1595" s="100">
        <v>39.6</v>
      </c>
      <c r="I1595" s="74"/>
      <c r="J1595" s="100">
        <v>39.6</v>
      </c>
      <c r="K1595" s="74"/>
      <c r="L1595" s="100">
        <v>39.6</v>
      </c>
      <c r="M1595" s="74"/>
      <c r="N1595" s="100">
        <v>39.6</v>
      </c>
      <c r="O1595" s="74"/>
      <c r="P1595" s="70">
        <f t="shared" si="768"/>
        <v>25.565000000000001</v>
      </c>
      <c r="Q1595" s="70">
        <f t="shared" si="769"/>
        <v>282.15176344852154</v>
      </c>
      <c r="R1595" s="71" t="e">
        <f>#REF!-F1595</f>
        <v>#REF!</v>
      </c>
      <c r="S1595" s="71" t="e">
        <f>#REF!/F1595*100</f>
        <v>#REF!</v>
      </c>
      <c r="T1595" s="70" t="e">
        <f>L1595-#REF!</f>
        <v>#REF!</v>
      </c>
      <c r="U1595" s="70" t="e">
        <f>+L1595/#REF!*100</f>
        <v>#REF!</v>
      </c>
      <c r="V1595" s="70">
        <f t="shared" si="751"/>
        <v>0</v>
      </c>
      <c r="W1595" s="70">
        <f t="shared" si="752"/>
        <v>100</v>
      </c>
      <c r="X1595" s="113"/>
    </row>
    <row r="1596" spans="1:24" ht="13.5" customHeight="1" outlineLevel="1">
      <c r="A1596" s="60"/>
      <c r="B1596" s="81" t="s">
        <v>100</v>
      </c>
      <c r="C1596" s="73">
        <v>2235</v>
      </c>
      <c r="D1596" s="74"/>
      <c r="E1596" s="74"/>
      <c r="F1596" s="74"/>
      <c r="G1596" s="74"/>
      <c r="H1596" s="74"/>
      <c r="I1596" s="74"/>
      <c r="J1596" s="74"/>
      <c r="K1596" s="74"/>
      <c r="L1596" s="74"/>
      <c r="M1596" s="74"/>
      <c r="N1596" s="74"/>
      <c r="O1596" s="74"/>
      <c r="P1596" s="70">
        <f t="shared" si="768"/>
        <v>0</v>
      </c>
      <c r="Q1596" s="70" t="e">
        <f t="shared" si="769"/>
        <v>#DIV/0!</v>
      </c>
      <c r="R1596" s="71" t="e">
        <f>#REF!-F1596</f>
        <v>#REF!</v>
      </c>
      <c r="S1596" s="71" t="e">
        <f>#REF!/F1596*100</f>
        <v>#REF!</v>
      </c>
      <c r="T1596" s="70" t="e">
        <f>L1596-#REF!</f>
        <v>#REF!</v>
      </c>
      <c r="U1596" s="70" t="e">
        <f>+L1596/#REF!*100</f>
        <v>#REF!</v>
      </c>
      <c r="V1596" s="70">
        <f t="shared" si="751"/>
        <v>0</v>
      </c>
      <c r="W1596" s="70" t="e">
        <f t="shared" si="752"/>
        <v>#DIV/0!</v>
      </c>
      <c r="X1596" s="113"/>
    </row>
    <row r="1597" spans="1:24" hidden="1" outlineLevel="1">
      <c r="A1597" s="60"/>
      <c r="B1597" s="72" t="s">
        <v>101</v>
      </c>
      <c r="C1597" s="73">
        <v>2511</v>
      </c>
      <c r="D1597" s="74"/>
      <c r="E1597" s="74"/>
      <c r="F1597" s="74"/>
      <c r="G1597" s="74"/>
      <c r="H1597" s="74"/>
      <c r="I1597" s="74"/>
      <c r="J1597" s="74"/>
      <c r="K1597" s="74"/>
      <c r="L1597" s="74"/>
      <c r="M1597" s="74"/>
      <c r="N1597" s="74"/>
      <c r="O1597" s="74"/>
      <c r="P1597" s="70">
        <f t="shared" si="768"/>
        <v>0</v>
      </c>
      <c r="Q1597" s="70" t="e">
        <f t="shared" si="769"/>
        <v>#DIV/0!</v>
      </c>
      <c r="R1597" s="71" t="e">
        <f>#REF!-F1597</f>
        <v>#REF!</v>
      </c>
      <c r="S1597" s="71" t="e">
        <f>#REF!/F1597*100</f>
        <v>#REF!</v>
      </c>
      <c r="T1597" s="70" t="e">
        <f>L1597-#REF!</f>
        <v>#REF!</v>
      </c>
      <c r="U1597" s="70" t="e">
        <f>+L1597/#REF!*100</f>
        <v>#REF!</v>
      </c>
      <c r="V1597" s="70">
        <f t="shared" si="751"/>
        <v>0</v>
      </c>
      <c r="W1597" s="70" t="e">
        <f t="shared" si="752"/>
        <v>#DIV/0!</v>
      </c>
      <c r="X1597" s="113"/>
    </row>
    <row r="1598" spans="1:24" hidden="1" outlineLevel="1">
      <c r="A1598" s="60"/>
      <c r="B1598" s="72" t="s">
        <v>102</v>
      </c>
      <c r="C1598" s="73">
        <v>2512</v>
      </c>
      <c r="D1598" s="74"/>
      <c r="E1598" s="74"/>
      <c r="F1598" s="74"/>
      <c r="G1598" s="74"/>
      <c r="H1598" s="74"/>
      <c r="I1598" s="74"/>
      <c r="J1598" s="74"/>
      <c r="K1598" s="74"/>
      <c r="L1598" s="74"/>
      <c r="M1598" s="74"/>
      <c r="N1598" s="74"/>
      <c r="O1598" s="74"/>
      <c r="P1598" s="70">
        <f t="shared" si="768"/>
        <v>0</v>
      </c>
      <c r="Q1598" s="70" t="e">
        <f t="shared" si="769"/>
        <v>#DIV/0!</v>
      </c>
      <c r="R1598" s="71" t="e">
        <f>#REF!-F1598</f>
        <v>#REF!</v>
      </c>
      <c r="S1598" s="71" t="e">
        <f>#REF!/F1598*100</f>
        <v>#REF!</v>
      </c>
      <c r="T1598" s="70" t="e">
        <f>L1598-#REF!</f>
        <v>#REF!</v>
      </c>
      <c r="U1598" s="70" t="e">
        <f>+L1598/#REF!*100</f>
        <v>#REF!</v>
      </c>
      <c r="V1598" s="70">
        <f t="shared" ref="V1598:V1661" si="770">N1598-L1598</f>
        <v>0</v>
      </c>
      <c r="W1598" s="70" t="e">
        <f t="shared" ref="W1598:W1661" si="771">+N1598/L1598*100</f>
        <v>#DIV/0!</v>
      </c>
      <c r="X1598" s="113"/>
    </row>
    <row r="1599" spans="1:24" hidden="1" outlineLevel="1">
      <c r="A1599" s="60"/>
      <c r="B1599" s="72" t="s">
        <v>129</v>
      </c>
      <c r="C1599" s="73">
        <v>2521</v>
      </c>
      <c r="D1599" s="74"/>
      <c r="E1599" s="74"/>
      <c r="F1599" s="74"/>
      <c r="G1599" s="74"/>
      <c r="H1599" s="74"/>
      <c r="I1599" s="74"/>
      <c r="J1599" s="74"/>
      <c r="K1599" s="74"/>
      <c r="L1599" s="74"/>
      <c r="M1599" s="74"/>
      <c r="N1599" s="74"/>
      <c r="O1599" s="74"/>
      <c r="P1599" s="70">
        <f t="shared" si="768"/>
        <v>0</v>
      </c>
      <c r="Q1599" s="70" t="e">
        <f t="shared" si="769"/>
        <v>#DIV/0!</v>
      </c>
      <c r="R1599" s="71" t="e">
        <f>#REF!-F1599</f>
        <v>#REF!</v>
      </c>
      <c r="S1599" s="71" t="e">
        <f>#REF!/F1599*100</f>
        <v>#REF!</v>
      </c>
      <c r="T1599" s="70" t="e">
        <f>L1599-#REF!</f>
        <v>#REF!</v>
      </c>
      <c r="U1599" s="70" t="e">
        <f>+L1599/#REF!*100</f>
        <v>#REF!</v>
      </c>
      <c r="V1599" s="70">
        <f t="shared" si="770"/>
        <v>0</v>
      </c>
      <c r="W1599" s="70" t="e">
        <f t="shared" si="771"/>
        <v>#DIV/0!</v>
      </c>
      <c r="X1599" s="113"/>
    </row>
    <row r="1600" spans="1:24" ht="25.5" outlineLevel="1">
      <c r="A1600" s="60"/>
      <c r="B1600" s="85" t="s">
        <v>104</v>
      </c>
      <c r="C1600" s="73">
        <v>2721</v>
      </c>
      <c r="D1600" s="74">
        <v>2893.8589999999999</v>
      </c>
      <c r="E1600" s="74"/>
      <c r="F1600" s="74">
        <v>3638.3</v>
      </c>
      <c r="G1600" s="74"/>
      <c r="H1600" s="74">
        <v>3638.3</v>
      </c>
      <c r="I1600" s="74"/>
      <c r="J1600" s="74">
        <v>3638.3</v>
      </c>
      <c r="K1600" s="74"/>
      <c r="L1600" s="74">
        <v>3864</v>
      </c>
      <c r="M1600" s="74"/>
      <c r="N1600" s="74">
        <v>4211</v>
      </c>
      <c r="O1600" s="74"/>
      <c r="P1600" s="70">
        <f t="shared" si="768"/>
        <v>744.44100000000026</v>
      </c>
      <c r="Q1600" s="70">
        <f t="shared" si="769"/>
        <v>125.72485390615094</v>
      </c>
      <c r="R1600" s="71" t="e">
        <f>#REF!-F1600</f>
        <v>#REF!</v>
      </c>
      <c r="S1600" s="71" t="e">
        <f>#REF!/F1600*100</f>
        <v>#REF!</v>
      </c>
      <c r="T1600" s="70" t="e">
        <f>L1600-#REF!</f>
        <v>#REF!</v>
      </c>
      <c r="U1600" s="70" t="e">
        <f>+L1600/#REF!*100</f>
        <v>#REF!</v>
      </c>
      <c r="V1600" s="70">
        <f t="shared" si="770"/>
        <v>347</v>
      </c>
      <c r="W1600" s="70">
        <f t="shared" si="771"/>
        <v>108.98033126293996</v>
      </c>
      <c r="X1600" s="113"/>
    </row>
    <row r="1601" spans="1:24" outlineLevel="1">
      <c r="A1601" s="60"/>
      <c r="B1601" s="86" t="s">
        <v>185</v>
      </c>
      <c r="C1601" s="73">
        <v>28241</v>
      </c>
      <c r="D1601" s="74"/>
      <c r="E1601" s="74"/>
      <c r="F1601" s="74"/>
      <c r="G1601" s="74"/>
      <c r="H1601" s="74"/>
      <c r="I1601" s="74"/>
      <c r="J1601" s="74"/>
      <c r="K1601" s="74"/>
      <c r="L1601" s="74"/>
      <c r="M1601" s="74"/>
      <c r="N1601" s="74"/>
      <c r="O1601" s="74"/>
      <c r="P1601" s="70">
        <f t="shared" si="768"/>
        <v>0</v>
      </c>
      <c r="Q1601" s="70" t="e">
        <f t="shared" si="769"/>
        <v>#DIV/0!</v>
      </c>
      <c r="R1601" s="71" t="e">
        <f>#REF!-F1601</f>
        <v>#REF!</v>
      </c>
      <c r="S1601" s="71" t="e">
        <f>#REF!/F1601*100</f>
        <v>#REF!</v>
      </c>
      <c r="T1601" s="70" t="e">
        <f>L1601-#REF!</f>
        <v>#REF!</v>
      </c>
      <c r="U1601" s="70" t="e">
        <f>+L1601/#REF!*100</f>
        <v>#REF!</v>
      </c>
      <c r="V1601" s="70">
        <f t="shared" si="770"/>
        <v>0</v>
      </c>
      <c r="W1601" s="70" t="e">
        <f t="shared" si="771"/>
        <v>#DIV/0!</v>
      </c>
      <c r="X1601" s="113"/>
    </row>
    <row r="1602" spans="1:24" outlineLevel="1">
      <c r="A1602" s="60"/>
      <c r="B1602" s="88" t="s">
        <v>109</v>
      </c>
      <c r="C1602" s="73"/>
      <c r="D1602" s="67">
        <f t="shared" ref="D1602:J1602" si="772">SUM(D1603:D1605)</f>
        <v>121.5</v>
      </c>
      <c r="E1602" s="67">
        <f t="shared" si="772"/>
        <v>0</v>
      </c>
      <c r="F1602" s="67">
        <f t="shared" ref="F1602" si="773">SUM(F1603:F1605)</f>
        <v>113.5</v>
      </c>
      <c r="G1602" s="67">
        <f t="shared" si="772"/>
        <v>0</v>
      </c>
      <c r="H1602" s="67">
        <f t="shared" si="772"/>
        <v>113.5</v>
      </c>
      <c r="I1602" s="67">
        <f t="shared" si="772"/>
        <v>0</v>
      </c>
      <c r="J1602" s="67">
        <f t="shared" si="772"/>
        <v>113.5</v>
      </c>
      <c r="K1602" s="67">
        <f t="shared" ref="K1602:M1602" si="774">SUM(K1603:K1605)</f>
        <v>0</v>
      </c>
      <c r="L1602" s="67">
        <f t="shared" ref="L1602" si="775">SUM(L1603:L1605)</f>
        <v>7781</v>
      </c>
      <c r="M1602" s="67">
        <f t="shared" si="774"/>
        <v>0</v>
      </c>
      <c r="N1602" s="67">
        <f t="shared" ref="N1602" si="776">SUM(N1603:N1605)</f>
        <v>0</v>
      </c>
      <c r="O1602" s="67">
        <f t="shared" ref="O1602" si="777">SUM(O1603:O1605)</f>
        <v>0</v>
      </c>
      <c r="P1602" s="70">
        <f t="shared" si="768"/>
        <v>-8</v>
      </c>
      <c r="Q1602" s="70">
        <f t="shared" si="769"/>
        <v>93.415637860082299</v>
      </c>
      <c r="R1602" s="71" t="e">
        <f>#REF!-F1602</f>
        <v>#REF!</v>
      </c>
      <c r="S1602" s="71" t="e">
        <f>#REF!/F1602*100</f>
        <v>#REF!</v>
      </c>
      <c r="T1602" s="70" t="e">
        <f>L1602-#REF!</f>
        <v>#REF!</v>
      </c>
      <c r="U1602" s="70" t="e">
        <f>+L1602/#REF!*100</f>
        <v>#REF!</v>
      </c>
      <c r="V1602" s="70">
        <f t="shared" si="770"/>
        <v>-7781</v>
      </c>
      <c r="W1602" s="70">
        <f t="shared" si="771"/>
        <v>0</v>
      </c>
      <c r="X1602" s="113"/>
    </row>
    <row r="1603" spans="1:24" outlineLevel="1">
      <c r="A1603" s="60"/>
      <c r="B1603" s="72" t="s">
        <v>110</v>
      </c>
      <c r="C1603" s="73">
        <v>3111</v>
      </c>
      <c r="D1603" s="74"/>
      <c r="E1603" s="74"/>
      <c r="F1603" s="74"/>
      <c r="G1603" s="74"/>
      <c r="H1603" s="74"/>
      <c r="I1603" s="74"/>
      <c r="J1603" s="74"/>
      <c r="K1603" s="74"/>
      <c r="L1603" s="74">
        <v>5640</v>
      </c>
      <c r="M1603" s="74"/>
      <c r="N1603" s="74"/>
      <c r="O1603" s="74"/>
      <c r="P1603" s="70">
        <f t="shared" si="768"/>
        <v>0</v>
      </c>
      <c r="Q1603" s="70" t="e">
        <f t="shared" si="769"/>
        <v>#DIV/0!</v>
      </c>
      <c r="R1603" s="71" t="e">
        <f>#REF!-F1603</f>
        <v>#REF!</v>
      </c>
      <c r="S1603" s="71" t="e">
        <f>#REF!/F1603*100</f>
        <v>#REF!</v>
      </c>
      <c r="T1603" s="70" t="e">
        <f>L1603-#REF!</f>
        <v>#REF!</v>
      </c>
      <c r="U1603" s="70" t="e">
        <f>+L1603/#REF!*100</f>
        <v>#REF!</v>
      </c>
      <c r="V1603" s="70">
        <f t="shared" si="770"/>
        <v>-5640</v>
      </c>
      <c r="W1603" s="70">
        <f t="shared" si="771"/>
        <v>0</v>
      </c>
      <c r="X1603" s="113"/>
    </row>
    <row r="1604" spans="1:24" outlineLevel="1">
      <c r="A1604" s="60"/>
      <c r="B1604" s="72" t="s">
        <v>111</v>
      </c>
      <c r="C1604" s="73">
        <v>3112</v>
      </c>
      <c r="D1604" s="82">
        <v>121.5</v>
      </c>
      <c r="E1604" s="74"/>
      <c r="F1604" s="74">
        <v>113.5</v>
      </c>
      <c r="G1604" s="74"/>
      <c r="H1604" s="74">
        <v>113.5</v>
      </c>
      <c r="I1604" s="74"/>
      <c r="J1604" s="74">
        <v>113.5</v>
      </c>
      <c r="K1604" s="74"/>
      <c r="L1604" s="74">
        <v>2141</v>
      </c>
      <c r="M1604" s="74"/>
      <c r="N1604" s="74"/>
      <c r="O1604" s="74"/>
      <c r="P1604" s="70">
        <f t="shared" si="768"/>
        <v>-8</v>
      </c>
      <c r="Q1604" s="70">
        <f t="shared" si="769"/>
        <v>93.415637860082299</v>
      </c>
      <c r="R1604" s="71" t="e">
        <f>#REF!-F1604</f>
        <v>#REF!</v>
      </c>
      <c r="S1604" s="71" t="e">
        <f>#REF!/F1604*100</f>
        <v>#REF!</v>
      </c>
      <c r="T1604" s="70" t="e">
        <f>L1604-#REF!</f>
        <v>#REF!</v>
      </c>
      <c r="U1604" s="70" t="e">
        <f>+L1604/#REF!*100</f>
        <v>#REF!</v>
      </c>
      <c r="V1604" s="70">
        <f t="shared" si="770"/>
        <v>-2141</v>
      </c>
      <c r="W1604" s="70">
        <f t="shared" si="771"/>
        <v>0</v>
      </c>
      <c r="X1604" s="113"/>
    </row>
    <row r="1605" spans="1:24" outlineLevel="1">
      <c r="A1605" s="60"/>
      <c r="B1605" s="72" t="s">
        <v>112</v>
      </c>
      <c r="C1605" s="73">
        <v>3113</v>
      </c>
      <c r="D1605" s="74"/>
      <c r="E1605" s="74"/>
      <c r="F1605" s="74"/>
      <c r="G1605" s="74"/>
      <c r="H1605" s="74"/>
      <c r="I1605" s="74"/>
      <c r="J1605" s="74"/>
      <c r="K1605" s="74"/>
      <c r="L1605" s="74"/>
      <c r="M1605" s="74"/>
      <c r="N1605" s="74"/>
      <c r="O1605" s="74"/>
      <c r="P1605" s="70">
        <f t="shared" si="768"/>
        <v>0</v>
      </c>
      <c r="Q1605" s="70" t="e">
        <f t="shared" si="769"/>
        <v>#DIV/0!</v>
      </c>
      <c r="R1605" s="71" t="e">
        <f>#REF!-F1605</f>
        <v>#REF!</v>
      </c>
      <c r="S1605" s="71" t="e">
        <f>#REF!/F1605*100</f>
        <v>#REF!</v>
      </c>
      <c r="T1605" s="70" t="e">
        <f>L1605-#REF!</f>
        <v>#REF!</v>
      </c>
      <c r="U1605" s="70" t="e">
        <f>+L1605/#REF!*100</f>
        <v>#REF!</v>
      </c>
      <c r="V1605" s="70">
        <f t="shared" si="770"/>
        <v>0</v>
      </c>
      <c r="W1605" s="70" t="e">
        <f t="shared" si="771"/>
        <v>#DIV/0!</v>
      </c>
      <c r="X1605" s="113"/>
    </row>
    <row r="1606" spans="1:24" outlineLevel="1">
      <c r="A1606" s="60"/>
      <c r="B1606" s="107"/>
      <c r="C1606" s="97"/>
      <c r="D1606" s="94"/>
      <c r="E1606" s="94"/>
      <c r="F1606" s="94"/>
      <c r="G1606" s="94"/>
      <c r="H1606" s="94"/>
      <c r="I1606" s="94"/>
      <c r="J1606" s="94"/>
      <c r="K1606" s="94"/>
      <c r="L1606" s="94"/>
      <c r="M1606" s="94"/>
      <c r="N1606" s="94"/>
      <c r="O1606" s="94"/>
      <c r="P1606" s="70">
        <f t="shared" si="768"/>
        <v>0</v>
      </c>
      <c r="Q1606" s="70" t="e">
        <f t="shared" si="769"/>
        <v>#DIV/0!</v>
      </c>
      <c r="R1606" s="71" t="e">
        <f>#REF!-F1606</f>
        <v>#REF!</v>
      </c>
      <c r="S1606" s="71" t="e">
        <f>#REF!/F1606*100</f>
        <v>#REF!</v>
      </c>
      <c r="T1606" s="70" t="e">
        <f>L1606-#REF!</f>
        <v>#REF!</v>
      </c>
      <c r="U1606" s="70" t="e">
        <f>+L1606/#REF!*100</f>
        <v>#REF!</v>
      </c>
      <c r="V1606" s="70">
        <f t="shared" si="770"/>
        <v>0</v>
      </c>
      <c r="W1606" s="70" t="e">
        <f t="shared" si="771"/>
        <v>#DIV/0!</v>
      </c>
      <c r="X1606" s="113"/>
    </row>
    <row r="1607" spans="1:24" outlineLevel="1">
      <c r="A1607" s="60">
        <v>34</v>
      </c>
      <c r="B1607" s="107" t="s">
        <v>199</v>
      </c>
      <c r="C1607" s="97" t="s">
        <v>200</v>
      </c>
      <c r="D1607" s="94"/>
      <c r="E1607" s="94"/>
      <c r="F1607" s="94"/>
      <c r="G1607" s="94"/>
      <c r="H1607" s="94"/>
      <c r="I1607" s="94"/>
      <c r="J1607" s="94"/>
      <c r="K1607" s="94"/>
      <c r="L1607" s="94"/>
      <c r="M1607" s="94"/>
      <c r="N1607" s="94"/>
      <c r="O1607" s="94"/>
      <c r="P1607" s="70">
        <f t="shared" si="768"/>
        <v>0</v>
      </c>
      <c r="Q1607" s="70" t="e">
        <f t="shared" si="769"/>
        <v>#DIV/0!</v>
      </c>
      <c r="R1607" s="71" t="e">
        <f>#REF!-F1607</f>
        <v>#REF!</v>
      </c>
      <c r="S1607" s="71" t="e">
        <f>#REF!/F1607*100</f>
        <v>#REF!</v>
      </c>
      <c r="T1607" s="70" t="e">
        <f>L1607-#REF!</f>
        <v>#REF!</v>
      </c>
      <c r="U1607" s="70" t="e">
        <f>+L1607/#REF!*100</f>
        <v>#REF!</v>
      </c>
      <c r="V1607" s="70">
        <f t="shared" si="770"/>
        <v>0</v>
      </c>
      <c r="W1607" s="70" t="e">
        <f t="shared" si="771"/>
        <v>#DIV/0!</v>
      </c>
      <c r="X1607" s="113"/>
    </row>
    <row r="1608" spans="1:24" outlineLevel="1">
      <c r="A1608" s="60"/>
      <c r="B1608" s="107" t="s">
        <v>117</v>
      </c>
      <c r="C1608" s="97"/>
      <c r="D1608" s="67">
        <f>SUM(D1609:D1615,D1620:D1637)</f>
        <v>1076.4780000000001</v>
      </c>
      <c r="E1608" s="67">
        <f t="shared" ref="E1608:G1608" si="778">SUM(E1609:E1615,E1620:E1637)</f>
        <v>0</v>
      </c>
      <c r="F1608" s="67">
        <f>SUM(F1609:F1615,F1620:F1637)</f>
        <v>954.1</v>
      </c>
      <c r="G1608" s="67">
        <f t="shared" si="778"/>
        <v>0</v>
      </c>
      <c r="H1608" s="67">
        <f>SUM(H1609:H1615,H1620:H1637)</f>
        <v>954.1</v>
      </c>
      <c r="I1608" s="67">
        <f>SUM(I1609:I1615,I1620:I1637)</f>
        <v>0</v>
      </c>
      <c r="J1608" s="67">
        <f>SUM(J1609:J1615,J1620:J1637)</f>
        <v>1399.9499999999998</v>
      </c>
      <c r="K1608" s="67">
        <f t="shared" ref="K1608:M1608" si="779">SUM(K1609:K1615,K1620:K1637)</f>
        <v>0</v>
      </c>
      <c r="L1608" s="67">
        <f t="shared" ref="L1608" si="780">SUM(L1609:L1615,L1620:L1637)</f>
        <v>1421.35</v>
      </c>
      <c r="M1608" s="67">
        <f t="shared" si="779"/>
        <v>0</v>
      </c>
      <c r="N1608" s="67">
        <f t="shared" ref="N1608:O1608" si="781">SUM(N1609:N1615,N1620:N1637)</f>
        <v>1510.52</v>
      </c>
      <c r="O1608" s="67">
        <f t="shared" si="781"/>
        <v>0</v>
      </c>
      <c r="P1608" s="70">
        <f t="shared" si="768"/>
        <v>-122.37800000000004</v>
      </c>
      <c r="Q1608" s="70">
        <f t="shared" si="769"/>
        <v>88.631630186589973</v>
      </c>
      <c r="R1608" s="71" t="e">
        <f>#REF!-F1608</f>
        <v>#REF!</v>
      </c>
      <c r="S1608" s="71" t="e">
        <f>#REF!/F1608*100</f>
        <v>#REF!</v>
      </c>
      <c r="T1608" s="70" t="e">
        <f>L1608-#REF!</f>
        <v>#REF!</v>
      </c>
      <c r="U1608" s="70" t="e">
        <f>+L1608/#REF!*100</f>
        <v>#REF!</v>
      </c>
      <c r="V1608" s="70">
        <f t="shared" si="770"/>
        <v>89.170000000000073</v>
      </c>
      <c r="W1608" s="70">
        <f t="shared" si="771"/>
        <v>106.27361311429276</v>
      </c>
      <c r="X1608" s="113"/>
    </row>
    <row r="1609" spans="1:24" outlineLevel="1">
      <c r="A1609" s="60"/>
      <c r="B1609" s="72" t="s">
        <v>77</v>
      </c>
      <c r="C1609" s="73">
        <v>2111</v>
      </c>
      <c r="D1609" s="74">
        <v>880.06</v>
      </c>
      <c r="E1609" s="74"/>
      <c r="F1609" s="74">
        <v>760.5</v>
      </c>
      <c r="G1609" s="74"/>
      <c r="H1609" s="74">
        <v>760.5</v>
      </c>
      <c r="I1609" s="74"/>
      <c r="J1609" s="74">
        <f>760.5*1.5</f>
        <v>1140.75</v>
      </c>
      <c r="K1609" s="74"/>
      <c r="L1609" s="74">
        <f>760.5*1.5</f>
        <v>1140.75</v>
      </c>
      <c r="M1609" s="74"/>
      <c r="N1609" s="74">
        <f>760.5*1.6</f>
        <v>1216.8</v>
      </c>
      <c r="O1609" s="74"/>
      <c r="P1609" s="70">
        <f t="shared" si="768"/>
        <v>-119.55999999999995</v>
      </c>
      <c r="Q1609" s="70">
        <f t="shared" si="769"/>
        <v>86.414562643456136</v>
      </c>
      <c r="R1609" s="71" t="e">
        <f>#REF!-F1609</f>
        <v>#REF!</v>
      </c>
      <c r="S1609" s="71" t="e">
        <f>#REF!/F1609*100</f>
        <v>#REF!</v>
      </c>
      <c r="T1609" s="70" t="e">
        <f>L1609-#REF!</f>
        <v>#REF!</v>
      </c>
      <c r="U1609" s="70" t="e">
        <f>+L1609/#REF!*100</f>
        <v>#REF!</v>
      </c>
      <c r="V1609" s="70">
        <f t="shared" si="770"/>
        <v>76.049999999999955</v>
      </c>
      <c r="W1609" s="70">
        <f t="shared" si="771"/>
        <v>106.66666666666667</v>
      </c>
      <c r="X1609" s="113"/>
    </row>
    <row r="1610" spans="1:24" outlineLevel="1">
      <c r="A1610" s="60"/>
      <c r="B1610" s="72" t="s">
        <v>118</v>
      </c>
      <c r="C1610" s="73">
        <v>2121</v>
      </c>
      <c r="D1610" s="74">
        <v>137.428</v>
      </c>
      <c r="E1610" s="74"/>
      <c r="F1610" s="100">
        <v>131.19999999999999</v>
      </c>
      <c r="G1610" s="74"/>
      <c r="H1610" s="100">
        <v>131.19999999999999</v>
      </c>
      <c r="I1610" s="74"/>
      <c r="J1610" s="100">
        <f>131.2*1.5</f>
        <v>196.79999999999998</v>
      </c>
      <c r="K1610" s="74"/>
      <c r="L1610" s="100">
        <f>131.2*1.5</f>
        <v>196.79999999999998</v>
      </c>
      <c r="M1610" s="74"/>
      <c r="N1610" s="100">
        <f>131.2*1.6</f>
        <v>209.92</v>
      </c>
      <c r="O1610" s="74"/>
      <c r="P1610" s="70">
        <f t="shared" si="768"/>
        <v>-6.2280000000000086</v>
      </c>
      <c r="Q1610" s="70">
        <f t="shared" si="769"/>
        <v>95.468172424833369</v>
      </c>
      <c r="R1610" s="71" t="e">
        <f>#REF!-F1610</f>
        <v>#REF!</v>
      </c>
      <c r="S1610" s="71" t="e">
        <f>#REF!/F1610*100</f>
        <v>#REF!</v>
      </c>
      <c r="T1610" s="70" t="e">
        <f>L1610-#REF!</f>
        <v>#REF!</v>
      </c>
      <c r="U1610" s="70" t="e">
        <f>+L1610/#REF!*100</f>
        <v>#REF!</v>
      </c>
      <c r="V1610" s="70">
        <f t="shared" si="770"/>
        <v>13.120000000000005</v>
      </c>
      <c r="W1610" s="70">
        <f t="shared" si="771"/>
        <v>106.66666666666667</v>
      </c>
      <c r="X1610" s="113"/>
    </row>
    <row r="1611" spans="1:24" outlineLevel="1">
      <c r="A1611" s="60"/>
      <c r="B1611" s="101" t="s">
        <v>79</v>
      </c>
      <c r="C1611" s="73">
        <v>2211</v>
      </c>
      <c r="D1611" s="74">
        <v>20</v>
      </c>
      <c r="E1611" s="74"/>
      <c r="F1611" s="100">
        <v>20</v>
      </c>
      <c r="G1611" s="74"/>
      <c r="H1611" s="100">
        <v>20</v>
      </c>
      <c r="I1611" s="74"/>
      <c r="J1611" s="100">
        <v>20</v>
      </c>
      <c r="K1611" s="74"/>
      <c r="L1611" s="100">
        <v>20</v>
      </c>
      <c r="M1611" s="74"/>
      <c r="N1611" s="100">
        <v>20</v>
      </c>
      <c r="O1611" s="74"/>
      <c r="P1611" s="70">
        <f t="shared" si="768"/>
        <v>0</v>
      </c>
      <c r="Q1611" s="70">
        <f t="shared" si="769"/>
        <v>100</v>
      </c>
      <c r="R1611" s="71" t="e">
        <f>#REF!-F1611</f>
        <v>#REF!</v>
      </c>
      <c r="S1611" s="71" t="e">
        <f>#REF!/F1611*100</f>
        <v>#REF!</v>
      </c>
      <c r="T1611" s="70" t="e">
        <f>L1611-#REF!</f>
        <v>#REF!</v>
      </c>
      <c r="U1611" s="70" t="e">
        <f>+L1611/#REF!*100</f>
        <v>#REF!</v>
      </c>
      <c r="V1611" s="70">
        <f t="shared" si="770"/>
        <v>0</v>
      </c>
      <c r="W1611" s="70">
        <f t="shared" si="771"/>
        <v>100</v>
      </c>
      <c r="X1611" s="113"/>
    </row>
    <row r="1612" spans="1:24" outlineLevel="1">
      <c r="A1612" s="60"/>
      <c r="B1612" s="76" t="s">
        <v>80</v>
      </c>
      <c r="C1612" s="73">
        <v>2212</v>
      </c>
      <c r="D1612" s="74">
        <v>9.19</v>
      </c>
      <c r="E1612" s="74"/>
      <c r="F1612" s="100">
        <v>15.8</v>
      </c>
      <c r="G1612" s="74"/>
      <c r="H1612" s="100">
        <v>15.8</v>
      </c>
      <c r="I1612" s="74"/>
      <c r="J1612" s="100">
        <v>15.8</v>
      </c>
      <c r="K1612" s="74"/>
      <c r="L1612" s="100">
        <v>15.8</v>
      </c>
      <c r="M1612" s="74"/>
      <c r="N1612" s="100">
        <v>15.8</v>
      </c>
      <c r="O1612" s="74"/>
      <c r="P1612" s="70">
        <f t="shared" si="768"/>
        <v>6.6100000000000012</v>
      </c>
      <c r="Q1612" s="70">
        <f t="shared" si="769"/>
        <v>171.92600652883573</v>
      </c>
      <c r="R1612" s="71" t="e">
        <f>#REF!-F1612</f>
        <v>#REF!</v>
      </c>
      <c r="S1612" s="71" t="e">
        <f>#REF!/F1612*100</f>
        <v>#REF!</v>
      </c>
      <c r="T1612" s="70" t="e">
        <f>L1612-#REF!</f>
        <v>#REF!</v>
      </c>
      <c r="U1612" s="70" t="e">
        <f>+L1612/#REF!*100</f>
        <v>#REF!</v>
      </c>
      <c r="V1612" s="70">
        <f t="shared" si="770"/>
        <v>0</v>
      </c>
      <c r="W1612" s="70">
        <f t="shared" si="771"/>
        <v>100</v>
      </c>
      <c r="X1612" s="113"/>
    </row>
    <row r="1613" spans="1:24" outlineLevel="1">
      <c r="A1613" s="60"/>
      <c r="B1613" s="72" t="s">
        <v>81</v>
      </c>
      <c r="C1613" s="73">
        <v>2213</v>
      </c>
      <c r="D1613" s="74"/>
      <c r="E1613" s="74"/>
      <c r="F1613" s="74"/>
      <c r="G1613" s="74"/>
      <c r="H1613" s="74"/>
      <c r="I1613" s="74"/>
      <c r="J1613" s="74"/>
      <c r="K1613" s="74"/>
      <c r="L1613" s="74"/>
      <c r="M1613" s="74"/>
      <c r="N1613" s="74"/>
      <c r="O1613" s="74"/>
      <c r="P1613" s="70">
        <f t="shared" si="768"/>
        <v>0</v>
      </c>
      <c r="Q1613" s="70" t="e">
        <f t="shared" si="769"/>
        <v>#DIV/0!</v>
      </c>
      <c r="R1613" s="71" t="e">
        <f>#REF!-F1613</f>
        <v>#REF!</v>
      </c>
      <c r="S1613" s="71" t="e">
        <f>#REF!/F1613*100</f>
        <v>#REF!</v>
      </c>
      <c r="T1613" s="70" t="e">
        <f>L1613-#REF!</f>
        <v>#REF!</v>
      </c>
      <c r="U1613" s="70" t="e">
        <f>+L1613/#REF!*100</f>
        <v>#REF!</v>
      </c>
      <c r="V1613" s="70">
        <f t="shared" si="770"/>
        <v>0</v>
      </c>
      <c r="W1613" s="70" t="e">
        <f t="shared" si="771"/>
        <v>#DIV/0!</v>
      </c>
      <c r="X1613" s="113"/>
    </row>
    <row r="1614" spans="1:24" outlineLevel="1">
      <c r="A1614" s="60"/>
      <c r="B1614" s="72" t="s">
        <v>82</v>
      </c>
      <c r="C1614" s="73">
        <v>2214</v>
      </c>
      <c r="D1614" s="74"/>
      <c r="E1614" s="74"/>
      <c r="F1614" s="74"/>
      <c r="G1614" s="74"/>
      <c r="H1614" s="74"/>
      <c r="I1614" s="74"/>
      <c r="J1614" s="74"/>
      <c r="K1614" s="74"/>
      <c r="L1614" s="74"/>
      <c r="M1614" s="74"/>
      <c r="N1614" s="74"/>
      <c r="O1614" s="74"/>
      <c r="P1614" s="70">
        <f t="shared" si="768"/>
        <v>0</v>
      </c>
      <c r="Q1614" s="70" t="e">
        <f t="shared" si="769"/>
        <v>#DIV/0!</v>
      </c>
      <c r="R1614" s="71" t="e">
        <f>#REF!-F1614</f>
        <v>#REF!</v>
      </c>
      <c r="S1614" s="71" t="e">
        <f>#REF!/F1614*100</f>
        <v>#REF!</v>
      </c>
      <c r="T1614" s="70" t="e">
        <f>L1614-#REF!</f>
        <v>#REF!</v>
      </c>
      <c r="U1614" s="70" t="e">
        <f>+L1614/#REF!*100</f>
        <v>#REF!</v>
      </c>
      <c r="V1614" s="70">
        <f t="shared" si="770"/>
        <v>0</v>
      </c>
      <c r="W1614" s="70" t="e">
        <f t="shared" si="771"/>
        <v>#DIV/0!</v>
      </c>
      <c r="X1614" s="113"/>
    </row>
    <row r="1615" spans="1:24" outlineLevel="1">
      <c r="A1615" s="60"/>
      <c r="B1615" s="83" t="s">
        <v>83</v>
      </c>
      <c r="C1615" s="78">
        <v>2215</v>
      </c>
      <c r="D1615" s="67">
        <f>D1616+D1619</f>
        <v>2.4</v>
      </c>
      <c r="E1615" s="79">
        <f t="shared" ref="E1615:J1615" si="782">E1616+E1617+E1618+E1619</f>
        <v>0</v>
      </c>
      <c r="F1615" s="79">
        <f t="shared" ref="F1615" si="783">F1616+F1617+F1618+F1619</f>
        <v>10.6</v>
      </c>
      <c r="G1615" s="79">
        <f t="shared" si="782"/>
        <v>0</v>
      </c>
      <c r="H1615" s="79">
        <f t="shared" si="782"/>
        <v>10.6</v>
      </c>
      <c r="I1615" s="79">
        <f t="shared" si="782"/>
        <v>0</v>
      </c>
      <c r="J1615" s="79">
        <f t="shared" si="782"/>
        <v>10.6</v>
      </c>
      <c r="K1615" s="79">
        <f t="shared" ref="K1615:M1615" si="784">K1616+K1617+K1618+K1619</f>
        <v>0</v>
      </c>
      <c r="L1615" s="79">
        <f t="shared" ref="L1615" si="785">L1616+L1617+L1618+L1619</f>
        <v>10.6</v>
      </c>
      <c r="M1615" s="79">
        <f t="shared" si="784"/>
        <v>0</v>
      </c>
      <c r="N1615" s="79">
        <f t="shared" ref="N1615:O1615" si="786">N1616+N1617+N1618+N1619</f>
        <v>10.6</v>
      </c>
      <c r="O1615" s="79">
        <f t="shared" si="786"/>
        <v>0</v>
      </c>
      <c r="P1615" s="70">
        <f t="shared" si="768"/>
        <v>8.1999999999999993</v>
      </c>
      <c r="Q1615" s="70">
        <f t="shared" si="769"/>
        <v>441.66666666666669</v>
      </c>
      <c r="R1615" s="71" t="e">
        <f>#REF!-F1615</f>
        <v>#REF!</v>
      </c>
      <c r="S1615" s="71" t="e">
        <f>#REF!/F1615*100</f>
        <v>#REF!</v>
      </c>
      <c r="T1615" s="70" t="e">
        <f>L1615-#REF!</f>
        <v>#REF!</v>
      </c>
      <c r="U1615" s="70" t="e">
        <f>+L1615/#REF!*100</f>
        <v>#REF!</v>
      </c>
      <c r="V1615" s="70">
        <f t="shared" si="770"/>
        <v>0</v>
      </c>
      <c r="W1615" s="70">
        <f t="shared" si="771"/>
        <v>100</v>
      </c>
      <c r="X1615" s="113"/>
    </row>
    <row r="1616" spans="1:24" outlineLevel="1">
      <c r="A1616" s="60"/>
      <c r="B1616" s="80" t="s">
        <v>119</v>
      </c>
      <c r="C1616" s="73">
        <v>22151</v>
      </c>
      <c r="D1616" s="74"/>
      <c r="E1616" s="74"/>
      <c r="F1616" s="74"/>
      <c r="G1616" s="74"/>
      <c r="H1616" s="74"/>
      <c r="I1616" s="74"/>
      <c r="J1616" s="74"/>
      <c r="K1616" s="74"/>
      <c r="L1616" s="74">
        <v>2.6</v>
      </c>
      <c r="M1616" s="74"/>
      <c r="N1616" s="74">
        <v>2.6</v>
      </c>
      <c r="O1616" s="74"/>
      <c r="P1616" s="70">
        <f t="shared" si="768"/>
        <v>0</v>
      </c>
      <c r="Q1616" s="70" t="e">
        <f t="shared" si="769"/>
        <v>#DIV/0!</v>
      </c>
      <c r="R1616" s="71" t="e">
        <f>#REF!-F1616</f>
        <v>#REF!</v>
      </c>
      <c r="S1616" s="71" t="e">
        <f>#REF!/F1616*100</f>
        <v>#REF!</v>
      </c>
      <c r="T1616" s="70" t="e">
        <f>L1616-#REF!</f>
        <v>#REF!</v>
      </c>
      <c r="U1616" s="70" t="e">
        <f>+L1616/#REF!*100</f>
        <v>#REF!</v>
      </c>
      <c r="V1616" s="70">
        <f t="shared" si="770"/>
        <v>0</v>
      </c>
      <c r="W1616" s="70">
        <f t="shared" si="771"/>
        <v>100</v>
      </c>
      <c r="X1616" s="113"/>
    </row>
    <row r="1617" spans="1:24" outlineLevel="1">
      <c r="A1617" s="60"/>
      <c r="B1617" s="80" t="s">
        <v>120</v>
      </c>
      <c r="C1617" s="73">
        <v>22152</v>
      </c>
      <c r="D1617" s="74"/>
      <c r="E1617" s="74"/>
      <c r="F1617" s="74"/>
      <c r="G1617" s="74"/>
      <c r="H1617" s="74"/>
      <c r="I1617" s="74"/>
      <c r="J1617" s="74"/>
      <c r="K1617" s="74"/>
      <c r="L1617" s="74"/>
      <c r="M1617" s="74"/>
      <c r="N1617" s="74"/>
      <c r="O1617" s="74"/>
      <c r="P1617" s="70">
        <f t="shared" si="768"/>
        <v>0</v>
      </c>
      <c r="Q1617" s="70" t="e">
        <f t="shared" si="769"/>
        <v>#DIV/0!</v>
      </c>
      <c r="R1617" s="71" t="e">
        <f>#REF!-F1617</f>
        <v>#REF!</v>
      </c>
      <c r="S1617" s="71" t="e">
        <f>#REF!/F1617*100</f>
        <v>#REF!</v>
      </c>
      <c r="T1617" s="70" t="e">
        <f>L1617-#REF!</f>
        <v>#REF!</v>
      </c>
      <c r="U1617" s="70" t="e">
        <f>+L1617/#REF!*100</f>
        <v>#REF!</v>
      </c>
      <c r="V1617" s="70">
        <f t="shared" si="770"/>
        <v>0</v>
      </c>
      <c r="W1617" s="70" t="e">
        <f t="shared" si="771"/>
        <v>#DIV/0!</v>
      </c>
      <c r="X1617" s="113"/>
    </row>
    <row r="1618" spans="1:24" outlineLevel="1">
      <c r="A1618" s="60"/>
      <c r="B1618" s="80" t="s">
        <v>86</v>
      </c>
      <c r="C1618" s="73">
        <v>22153</v>
      </c>
      <c r="D1618" s="74"/>
      <c r="E1618" s="74"/>
      <c r="F1618" s="74"/>
      <c r="G1618" s="74"/>
      <c r="H1618" s="74"/>
      <c r="I1618" s="74"/>
      <c r="J1618" s="74"/>
      <c r="K1618" s="74"/>
      <c r="L1618" s="74"/>
      <c r="M1618" s="74"/>
      <c r="N1618" s="74"/>
      <c r="O1618" s="74"/>
      <c r="P1618" s="70">
        <f t="shared" si="768"/>
        <v>0</v>
      </c>
      <c r="Q1618" s="70" t="e">
        <f t="shared" si="769"/>
        <v>#DIV/0!</v>
      </c>
      <c r="R1618" s="71" t="e">
        <f>#REF!-F1618</f>
        <v>#REF!</v>
      </c>
      <c r="S1618" s="71" t="e">
        <f>#REF!/F1618*100</f>
        <v>#REF!</v>
      </c>
      <c r="T1618" s="70" t="e">
        <f>L1618-#REF!</f>
        <v>#REF!</v>
      </c>
      <c r="U1618" s="70" t="e">
        <f>+L1618/#REF!*100</f>
        <v>#REF!</v>
      </c>
      <c r="V1618" s="70">
        <f t="shared" si="770"/>
        <v>0</v>
      </c>
      <c r="W1618" s="70" t="e">
        <f t="shared" si="771"/>
        <v>#DIV/0!</v>
      </c>
      <c r="X1618" s="113"/>
    </row>
    <row r="1619" spans="1:24" outlineLevel="1">
      <c r="A1619" s="60"/>
      <c r="B1619" s="80" t="s">
        <v>121</v>
      </c>
      <c r="C1619" s="73">
        <v>22154</v>
      </c>
      <c r="D1619" s="74">
        <v>2.4</v>
      </c>
      <c r="E1619" s="74"/>
      <c r="F1619" s="74">
        <v>10.6</v>
      </c>
      <c r="G1619" s="74"/>
      <c r="H1619" s="74">
        <v>10.6</v>
      </c>
      <c r="I1619" s="74"/>
      <c r="J1619" s="74">
        <v>10.6</v>
      </c>
      <c r="K1619" s="74"/>
      <c r="L1619" s="74">
        <v>8</v>
      </c>
      <c r="M1619" s="74"/>
      <c r="N1619" s="74">
        <v>8</v>
      </c>
      <c r="O1619" s="74"/>
      <c r="P1619" s="70">
        <f t="shared" si="768"/>
        <v>8.1999999999999993</v>
      </c>
      <c r="Q1619" s="70">
        <f t="shared" si="769"/>
        <v>441.66666666666669</v>
      </c>
      <c r="R1619" s="71" t="e">
        <f>#REF!-F1619</f>
        <v>#REF!</v>
      </c>
      <c r="S1619" s="71" t="e">
        <f>#REF!/F1619*100</f>
        <v>#REF!</v>
      </c>
      <c r="T1619" s="70" t="e">
        <f>L1619-#REF!</f>
        <v>#REF!</v>
      </c>
      <c r="U1619" s="70" t="e">
        <f>+L1619/#REF!*100</f>
        <v>#REF!</v>
      </c>
      <c r="V1619" s="70">
        <f t="shared" si="770"/>
        <v>0</v>
      </c>
      <c r="W1619" s="70">
        <f t="shared" si="771"/>
        <v>100</v>
      </c>
      <c r="X1619" s="113"/>
    </row>
    <row r="1620" spans="1:24" outlineLevel="1">
      <c r="A1620" s="60"/>
      <c r="B1620" s="76" t="s">
        <v>88</v>
      </c>
      <c r="C1620" s="73">
        <v>2217</v>
      </c>
      <c r="D1620" s="74"/>
      <c r="E1620" s="74"/>
      <c r="F1620" s="74"/>
      <c r="G1620" s="74"/>
      <c r="H1620" s="74"/>
      <c r="I1620" s="74"/>
      <c r="J1620" s="74"/>
      <c r="K1620" s="74"/>
      <c r="L1620" s="74"/>
      <c r="M1620" s="74"/>
      <c r="N1620" s="74"/>
      <c r="O1620" s="74"/>
      <c r="P1620" s="70">
        <f t="shared" si="768"/>
        <v>0</v>
      </c>
      <c r="Q1620" s="70" t="e">
        <f t="shared" si="769"/>
        <v>#DIV/0!</v>
      </c>
      <c r="R1620" s="71" t="e">
        <f>#REF!-F1620</f>
        <v>#REF!</v>
      </c>
      <c r="S1620" s="71" t="e">
        <f>#REF!/F1620*100</f>
        <v>#REF!</v>
      </c>
      <c r="T1620" s="70" t="e">
        <f>L1620-#REF!</f>
        <v>#REF!</v>
      </c>
      <c r="U1620" s="70" t="e">
        <f>+L1620/#REF!*100</f>
        <v>#REF!</v>
      </c>
      <c r="V1620" s="70">
        <f t="shared" si="770"/>
        <v>0</v>
      </c>
      <c r="W1620" s="70" t="e">
        <f t="shared" si="771"/>
        <v>#DIV/0!</v>
      </c>
      <c r="X1620" s="113"/>
    </row>
    <row r="1621" spans="1:24" outlineLevel="1">
      <c r="A1621" s="60"/>
      <c r="B1621" s="72" t="s">
        <v>89</v>
      </c>
      <c r="C1621" s="73">
        <v>2218</v>
      </c>
      <c r="D1621" s="74"/>
      <c r="E1621" s="74"/>
      <c r="F1621" s="74"/>
      <c r="G1621" s="74"/>
      <c r="H1621" s="74"/>
      <c r="I1621" s="74"/>
      <c r="J1621" s="74"/>
      <c r="K1621" s="74"/>
      <c r="L1621" s="74"/>
      <c r="M1621" s="74"/>
      <c r="N1621" s="74"/>
      <c r="O1621" s="74"/>
      <c r="P1621" s="70">
        <f t="shared" si="768"/>
        <v>0</v>
      </c>
      <c r="Q1621" s="70" t="e">
        <f t="shared" si="769"/>
        <v>#DIV/0!</v>
      </c>
      <c r="R1621" s="71" t="e">
        <f>#REF!-F1621</f>
        <v>#REF!</v>
      </c>
      <c r="S1621" s="71" t="e">
        <f>#REF!/F1621*100</f>
        <v>#REF!</v>
      </c>
      <c r="T1621" s="70" t="e">
        <f>L1621-#REF!</f>
        <v>#REF!</v>
      </c>
      <c r="U1621" s="70" t="e">
        <f>+L1621/#REF!*100</f>
        <v>#REF!</v>
      </c>
      <c r="V1621" s="70">
        <f t="shared" si="770"/>
        <v>0</v>
      </c>
      <c r="W1621" s="70" t="e">
        <f t="shared" si="771"/>
        <v>#DIV/0!</v>
      </c>
      <c r="X1621" s="113"/>
    </row>
    <row r="1622" spans="1:24" outlineLevel="1">
      <c r="A1622" s="60"/>
      <c r="B1622" s="72" t="s">
        <v>122</v>
      </c>
      <c r="C1622" s="73">
        <v>2221</v>
      </c>
      <c r="D1622" s="74"/>
      <c r="E1622" s="74"/>
      <c r="F1622" s="74"/>
      <c r="G1622" s="74"/>
      <c r="H1622" s="74"/>
      <c r="I1622" s="74"/>
      <c r="J1622" s="74"/>
      <c r="K1622" s="74"/>
      <c r="L1622" s="74"/>
      <c r="M1622" s="74"/>
      <c r="N1622" s="74"/>
      <c r="O1622" s="74"/>
      <c r="P1622" s="70">
        <f t="shared" si="768"/>
        <v>0</v>
      </c>
      <c r="Q1622" s="70" t="e">
        <f t="shared" si="769"/>
        <v>#DIV/0!</v>
      </c>
      <c r="R1622" s="71" t="e">
        <f>#REF!-F1622</f>
        <v>#REF!</v>
      </c>
      <c r="S1622" s="71" t="e">
        <f>#REF!/F1622*100</f>
        <v>#REF!</v>
      </c>
      <c r="T1622" s="70" t="e">
        <f>L1622-#REF!</f>
        <v>#REF!</v>
      </c>
      <c r="U1622" s="70" t="e">
        <f>+L1622/#REF!*100</f>
        <v>#REF!</v>
      </c>
      <c r="V1622" s="70">
        <f t="shared" si="770"/>
        <v>0</v>
      </c>
      <c r="W1622" s="70" t="e">
        <f t="shared" si="771"/>
        <v>#DIV/0!</v>
      </c>
      <c r="X1622" s="113"/>
    </row>
    <row r="1623" spans="1:24" ht="25.5" outlineLevel="1">
      <c r="A1623" s="60"/>
      <c r="B1623" s="81" t="s">
        <v>91</v>
      </c>
      <c r="C1623" s="73">
        <v>2222</v>
      </c>
      <c r="D1623" s="74">
        <v>7.4</v>
      </c>
      <c r="E1623" s="74"/>
      <c r="F1623" s="74">
        <v>16</v>
      </c>
      <c r="G1623" s="74"/>
      <c r="H1623" s="74">
        <v>16</v>
      </c>
      <c r="I1623" s="74"/>
      <c r="J1623" s="74">
        <v>16</v>
      </c>
      <c r="K1623" s="74"/>
      <c r="L1623" s="74">
        <v>17.399999999999999</v>
      </c>
      <c r="M1623" s="74"/>
      <c r="N1623" s="74">
        <v>17.399999999999999</v>
      </c>
      <c r="O1623" s="74"/>
      <c r="P1623" s="70">
        <f t="shared" si="768"/>
        <v>8.6</v>
      </c>
      <c r="Q1623" s="70">
        <f t="shared" si="769"/>
        <v>216.2162162162162</v>
      </c>
      <c r="R1623" s="71" t="e">
        <f>#REF!-F1623</f>
        <v>#REF!</v>
      </c>
      <c r="S1623" s="71" t="e">
        <f>#REF!/F1623*100</f>
        <v>#REF!</v>
      </c>
      <c r="T1623" s="70" t="e">
        <f>L1623-#REF!</f>
        <v>#REF!</v>
      </c>
      <c r="U1623" s="70" t="e">
        <f>+L1623/#REF!*100</f>
        <v>#REF!</v>
      </c>
      <c r="V1623" s="70">
        <f t="shared" si="770"/>
        <v>0</v>
      </c>
      <c r="W1623" s="70">
        <f t="shared" si="771"/>
        <v>100</v>
      </c>
      <c r="X1623" s="113"/>
    </row>
    <row r="1624" spans="1:24" outlineLevel="1">
      <c r="A1624" s="60"/>
      <c r="B1624" s="81" t="s">
        <v>128</v>
      </c>
      <c r="C1624" s="73">
        <v>2224</v>
      </c>
      <c r="D1624" s="74"/>
      <c r="E1624" s="74"/>
      <c r="F1624" s="74"/>
      <c r="G1624" s="74"/>
      <c r="H1624" s="74"/>
      <c r="I1624" s="74"/>
      <c r="J1624" s="74"/>
      <c r="K1624" s="74"/>
      <c r="L1624" s="74"/>
      <c r="M1624" s="74"/>
      <c r="N1624" s="74"/>
      <c r="O1624" s="74"/>
      <c r="P1624" s="70">
        <f t="shared" si="768"/>
        <v>0</v>
      </c>
      <c r="Q1624" s="70" t="e">
        <f t="shared" si="769"/>
        <v>#DIV/0!</v>
      </c>
      <c r="R1624" s="71" t="e">
        <f>#REF!-F1624</f>
        <v>#REF!</v>
      </c>
      <c r="S1624" s="71" t="e">
        <f>#REF!/F1624*100</f>
        <v>#REF!</v>
      </c>
      <c r="T1624" s="70" t="e">
        <f>L1624-#REF!</f>
        <v>#REF!</v>
      </c>
      <c r="U1624" s="70" t="e">
        <f>+L1624/#REF!*100</f>
        <v>#REF!</v>
      </c>
      <c r="V1624" s="70">
        <f t="shared" si="770"/>
        <v>0</v>
      </c>
      <c r="W1624" s="70" t="e">
        <f t="shared" si="771"/>
        <v>#DIV/0!</v>
      </c>
      <c r="X1624" s="113"/>
    </row>
    <row r="1625" spans="1:24" hidden="1" outlineLevel="1">
      <c r="A1625" s="60"/>
      <c r="B1625" s="81" t="s">
        <v>123</v>
      </c>
      <c r="C1625" s="73">
        <v>2225</v>
      </c>
      <c r="D1625" s="74"/>
      <c r="E1625" s="74"/>
      <c r="F1625" s="74"/>
      <c r="G1625" s="74"/>
      <c r="H1625" s="74"/>
      <c r="I1625" s="74"/>
      <c r="J1625" s="74"/>
      <c r="K1625" s="74"/>
      <c r="L1625" s="74"/>
      <c r="M1625" s="74"/>
      <c r="N1625" s="74"/>
      <c r="O1625" s="74"/>
      <c r="P1625" s="70">
        <f t="shared" si="768"/>
        <v>0</v>
      </c>
      <c r="Q1625" s="70" t="e">
        <f t="shared" si="769"/>
        <v>#DIV/0!</v>
      </c>
      <c r="R1625" s="71" t="e">
        <f>#REF!-F1625</f>
        <v>#REF!</v>
      </c>
      <c r="S1625" s="71" t="e">
        <f>#REF!/F1625*100</f>
        <v>#REF!</v>
      </c>
      <c r="T1625" s="70" t="e">
        <f>L1625-#REF!</f>
        <v>#REF!</v>
      </c>
      <c r="U1625" s="70" t="e">
        <f>+L1625/#REF!*100</f>
        <v>#REF!</v>
      </c>
      <c r="V1625" s="70">
        <f t="shared" si="770"/>
        <v>0</v>
      </c>
      <c r="W1625" s="70" t="e">
        <f t="shared" si="771"/>
        <v>#DIV/0!</v>
      </c>
      <c r="X1625" s="113"/>
    </row>
    <row r="1626" spans="1:24" hidden="1" outlineLevel="1">
      <c r="A1626" s="60"/>
      <c r="B1626" s="81" t="s">
        <v>124</v>
      </c>
      <c r="C1626" s="73">
        <v>2231</v>
      </c>
      <c r="D1626" s="74"/>
      <c r="E1626" s="74"/>
      <c r="F1626" s="74"/>
      <c r="G1626" s="74"/>
      <c r="H1626" s="74"/>
      <c r="I1626" s="74"/>
      <c r="J1626" s="74"/>
      <c r="K1626" s="74"/>
      <c r="L1626" s="74"/>
      <c r="M1626" s="74"/>
      <c r="N1626" s="74"/>
      <c r="O1626" s="74"/>
      <c r="P1626" s="70">
        <f t="shared" si="768"/>
        <v>0</v>
      </c>
      <c r="Q1626" s="70" t="e">
        <f t="shared" si="769"/>
        <v>#DIV/0!</v>
      </c>
      <c r="R1626" s="71" t="e">
        <f>#REF!-F1626</f>
        <v>#REF!</v>
      </c>
      <c r="S1626" s="71" t="e">
        <f>#REF!/F1626*100</f>
        <v>#REF!</v>
      </c>
      <c r="T1626" s="70" t="e">
        <f>L1626-#REF!</f>
        <v>#REF!</v>
      </c>
      <c r="U1626" s="70" t="e">
        <f>+L1626/#REF!*100</f>
        <v>#REF!</v>
      </c>
      <c r="V1626" s="70">
        <f t="shared" si="770"/>
        <v>0</v>
      </c>
      <c r="W1626" s="70" t="e">
        <f t="shared" si="771"/>
        <v>#DIV/0!</v>
      </c>
      <c r="X1626" s="113"/>
    </row>
    <row r="1627" spans="1:24" hidden="1" outlineLevel="1">
      <c r="A1627" s="60"/>
      <c r="B1627" s="81" t="s">
        <v>96</v>
      </c>
      <c r="C1627" s="73">
        <v>22311100</v>
      </c>
      <c r="D1627" s="74"/>
      <c r="E1627" s="74"/>
      <c r="F1627" s="74"/>
      <c r="G1627" s="74"/>
      <c r="H1627" s="74"/>
      <c r="I1627" s="74"/>
      <c r="J1627" s="74"/>
      <c r="K1627" s="74"/>
      <c r="L1627" s="74"/>
      <c r="M1627" s="74"/>
      <c r="N1627" s="74"/>
      <c r="O1627" s="74"/>
      <c r="P1627" s="70">
        <f t="shared" si="768"/>
        <v>0</v>
      </c>
      <c r="Q1627" s="70" t="e">
        <f t="shared" si="769"/>
        <v>#DIV/0!</v>
      </c>
      <c r="R1627" s="71" t="e">
        <f>#REF!-F1627</f>
        <v>#REF!</v>
      </c>
      <c r="S1627" s="71" t="e">
        <f>#REF!/F1627*100</f>
        <v>#REF!</v>
      </c>
      <c r="T1627" s="70" t="e">
        <f>L1627-#REF!</f>
        <v>#REF!</v>
      </c>
      <c r="U1627" s="70" t="e">
        <f>+L1627/#REF!*100</f>
        <v>#REF!</v>
      </c>
      <c r="V1627" s="70">
        <f t="shared" si="770"/>
        <v>0</v>
      </c>
      <c r="W1627" s="70" t="e">
        <f t="shared" si="771"/>
        <v>#DIV/0!</v>
      </c>
      <c r="X1627" s="113"/>
    </row>
    <row r="1628" spans="1:24" outlineLevel="1">
      <c r="A1628" s="60"/>
      <c r="B1628" s="81" t="s">
        <v>97</v>
      </c>
      <c r="C1628" s="73">
        <v>22311200</v>
      </c>
      <c r="D1628" s="74">
        <v>20</v>
      </c>
      <c r="E1628" s="74"/>
      <c r="F1628" s="74"/>
      <c r="G1628" s="74"/>
      <c r="H1628" s="74"/>
      <c r="I1628" s="74"/>
      <c r="J1628" s="74"/>
      <c r="K1628" s="74"/>
      <c r="L1628" s="74">
        <v>20</v>
      </c>
      <c r="M1628" s="74"/>
      <c r="N1628" s="74">
        <v>20</v>
      </c>
      <c r="O1628" s="74"/>
      <c r="P1628" s="70">
        <f t="shared" si="768"/>
        <v>-20</v>
      </c>
      <c r="Q1628" s="70">
        <f t="shared" si="769"/>
        <v>0</v>
      </c>
      <c r="R1628" s="71" t="e">
        <f>#REF!-F1628</f>
        <v>#REF!</v>
      </c>
      <c r="S1628" s="71" t="e">
        <f>#REF!/F1628*100</f>
        <v>#REF!</v>
      </c>
      <c r="T1628" s="70" t="e">
        <f>L1628-#REF!</f>
        <v>#REF!</v>
      </c>
      <c r="U1628" s="70" t="e">
        <f>+L1628/#REF!*100</f>
        <v>#REF!</v>
      </c>
      <c r="V1628" s="70">
        <f t="shared" si="770"/>
        <v>0</v>
      </c>
      <c r="W1628" s="70">
        <f t="shared" si="771"/>
        <v>100</v>
      </c>
      <c r="X1628" s="113"/>
    </row>
    <row r="1629" spans="1:24" ht="25.5" hidden="1" outlineLevel="1">
      <c r="A1629" s="60"/>
      <c r="B1629" s="81" t="s">
        <v>98</v>
      </c>
      <c r="C1629" s="73">
        <v>22311300</v>
      </c>
      <c r="D1629" s="74"/>
      <c r="E1629" s="74"/>
      <c r="F1629" s="74"/>
      <c r="G1629" s="74"/>
      <c r="H1629" s="74"/>
      <c r="I1629" s="74"/>
      <c r="J1629" s="74"/>
      <c r="K1629" s="74"/>
      <c r="L1629" s="74"/>
      <c r="M1629" s="74"/>
      <c r="N1629" s="74"/>
      <c r="O1629" s="74"/>
      <c r="P1629" s="70">
        <f t="shared" si="768"/>
        <v>0</v>
      </c>
      <c r="Q1629" s="70" t="e">
        <f t="shared" si="769"/>
        <v>#DIV/0!</v>
      </c>
      <c r="R1629" s="71" t="e">
        <f>#REF!-F1629</f>
        <v>#REF!</v>
      </c>
      <c r="S1629" s="71" t="e">
        <f>#REF!/F1629*100</f>
        <v>#REF!</v>
      </c>
      <c r="T1629" s="70" t="e">
        <f>L1629-#REF!</f>
        <v>#REF!</v>
      </c>
      <c r="U1629" s="70" t="e">
        <f>+L1629/#REF!*100</f>
        <v>#REF!</v>
      </c>
      <c r="V1629" s="70">
        <f t="shared" si="770"/>
        <v>0</v>
      </c>
      <c r="W1629" s="70" t="e">
        <f t="shared" si="771"/>
        <v>#DIV/0!</v>
      </c>
      <c r="X1629" s="113"/>
    </row>
    <row r="1630" spans="1:24" ht="13.5" hidden="1" customHeight="1" outlineLevel="1">
      <c r="A1630" s="60"/>
      <c r="B1630" s="81" t="s">
        <v>99</v>
      </c>
      <c r="C1630" s="73">
        <v>22311400</v>
      </c>
      <c r="D1630" s="74"/>
      <c r="E1630" s="74"/>
      <c r="F1630" s="74"/>
      <c r="G1630" s="74"/>
      <c r="H1630" s="74"/>
      <c r="I1630" s="74"/>
      <c r="J1630" s="74"/>
      <c r="K1630" s="74"/>
      <c r="L1630" s="74"/>
      <c r="M1630" s="74"/>
      <c r="N1630" s="74"/>
      <c r="O1630" s="74"/>
      <c r="P1630" s="70">
        <f t="shared" si="768"/>
        <v>0</v>
      </c>
      <c r="Q1630" s="70" t="e">
        <f t="shared" si="769"/>
        <v>#DIV/0!</v>
      </c>
      <c r="R1630" s="71" t="e">
        <f>#REF!-F1630</f>
        <v>#REF!</v>
      </c>
      <c r="S1630" s="71" t="e">
        <f>#REF!/F1630*100</f>
        <v>#REF!</v>
      </c>
      <c r="T1630" s="70" t="e">
        <f>L1630-#REF!</f>
        <v>#REF!</v>
      </c>
      <c r="U1630" s="70" t="e">
        <f>+L1630/#REF!*100</f>
        <v>#REF!</v>
      </c>
      <c r="V1630" s="70">
        <f t="shared" si="770"/>
        <v>0</v>
      </c>
      <c r="W1630" s="70" t="e">
        <f t="shared" si="771"/>
        <v>#DIV/0!</v>
      </c>
      <c r="X1630" s="113"/>
    </row>
    <row r="1631" spans="1:24" ht="13.5" hidden="1" customHeight="1" outlineLevel="1">
      <c r="A1631" s="60"/>
      <c r="B1631" s="81" t="s">
        <v>100</v>
      </c>
      <c r="C1631" s="73">
        <v>2235</v>
      </c>
      <c r="D1631" s="74"/>
      <c r="E1631" s="74"/>
      <c r="F1631" s="74"/>
      <c r="G1631" s="74"/>
      <c r="H1631" s="74"/>
      <c r="I1631" s="74"/>
      <c r="J1631" s="74"/>
      <c r="K1631" s="74"/>
      <c r="L1631" s="74"/>
      <c r="M1631" s="74"/>
      <c r="N1631" s="74"/>
      <c r="O1631" s="74"/>
      <c r="P1631" s="70">
        <f t="shared" si="768"/>
        <v>0</v>
      </c>
      <c r="Q1631" s="70" t="e">
        <f t="shared" si="769"/>
        <v>#DIV/0!</v>
      </c>
      <c r="R1631" s="71" t="e">
        <f>#REF!-F1631</f>
        <v>#REF!</v>
      </c>
      <c r="S1631" s="71" t="e">
        <f>#REF!/F1631*100</f>
        <v>#REF!</v>
      </c>
      <c r="T1631" s="70" t="e">
        <f>L1631-#REF!</f>
        <v>#REF!</v>
      </c>
      <c r="U1631" s="70" t="e">
        <f>+L1631/#REF!*100</f>
        <v>#REF!</v>
      </c>
      <c r="V1631" s="70">
        <f t="shared" si="770"/>
        <v>0</v>
      </c>
      <c r="W1631" s="70" t="e">
        <f t="shared" si="771"/>
        <v>#DIV/0!</v>
      </c>
      <c r="X1631" s="113"/>
    </row>
    <row r="1632" spans="1:24" ht="12.75" hidden="1" customHeight="1" outlineLevel="1">
      <c r="A1632" s="60"/>
      <c r="B1632" s="72" t="s">
        <v>101</v>
      </c>
      <c r="C1632" s="73">
        <v>2511</v>
      </c>
      <c r="D1632" s="74"/>
      <c r="E1632" s="74"/>
      <c r="F1632" s="74"/>
      <c r="G1632" s="74"/>
      <c r="H1632" s="74"/>
      <c r="I1632" s="74"/>
      <c r="J1632" s="74"/>
      <c r="K1632" s="74"/>
      <c r="L1632" s="74"/>
      <c r="M1632" s="74"/>
      <c r="N1632" s="74"/>
      <c r="O1632" s="74"/>
      <c r="P1632" s="70">
        <f t="shared" si="768"/>
        <v>0</v>
      </c>
      <c r="Q1632" s="70" t="e">
        <f t="shared" si="769"/>
        <v>#DIV/0!</v>
      </c>
      <c r="R1632" s="71" t="e">
        <f>#REF!-F1632</f>
        <v>#REF!</v>
      </c>
      <c r="S1632" s="71" t="e">
        <f>#REF!/F1632*100</f>
        <v>#REF!</v>
      </c>
      <c r="T1632" s="70" t="e">
        <f>L1632-#REF!</f>
        <v>#REF!</v>
      </c>
      <c r="U1632" s="70" t="e">
        <f>+L1632/#REF!*100</f>
        <v>#REF!</v>
      </c>
      <c r="V1632" s="70">
        <f t="shared" si="770"/>
        <v>0</v>
      </c>
      <c r="W1632" s="70" t="e">
        <f t="shared" si="771"/>
        <v>#DIV/0!</v>
      </c>
      <c r="X1632" s="113"/>
    </row>
    <row r="1633" spans="1:24" ht="12.75" hidden="1" customHeight="1" outlineLevel="1">
      <c r="A1633" s="60"/>
      <c r="B1633" s="72" t="s">
        <v>102</v>
      </c>
      <c r="C1633" s="73">
        <v>2512</v>
      </c>
      <c r="D1633" s="74"/>
      <c r="E1633" s="74"/>
      <c r="F1633" s="74"/>
      <c r="G1633" s="74"/>
      <c r="H1633" s="74"/>
      <c r="I1633" s="74"/>
      <c r="J1633" s="74"/>
      <c r="K1633" s="74"/>
      <c r="L1633" s="74"/>
      <c r="M1633" s="74"/>
      <c r="N1633" s="74"/>
      <c r="O1633" s="74"/>
      <c r="P1633" s="70">
        <f t="shared" si="768"/>
        <v>0</v>
      </c>
      <c r="Q1633" s="70" t="e">
        <f t="shared" si="769"/>
        <v>#DIV/0!</v>
      </c>
      <c r="R1633" s="71" t="e">
        <f>#REF!-F1633</f>
        <v>#REF!</v>
      </c>
      <c r="S1633" s="71" t="e">
        <f>#REF!/F1633*100</f>
        <v>#REF!</v>
      </c>
      <c r="T1633" s="70" t="e">
        <f>L1633-#REF!</f>
        <v>#REF!</v>
      </c>
      <c r="U1633" s="70" t="e">
        <f>+L1633/#REF!*100</f>
        <v>#REF!</v>
      </c>
      <c r="V1633" s="70">
        <f t="shared" si="770"/>
        <v>0</v>
      </c>
      <c r="W1633" s="70" t="e">
        <f t="shared" si="771"/>
        <v>#DIV/0!</v>
      </c>
      <c r="X1633" s="113"/>
    </row>
    <row r="1634" spans="1:24" ht="12.75" hidden="1" customHeight="1" outlineLevel="1">
      <c r="A1634" s="60"/>
      <c r="B1634" s="72" t="s">
        <v>129</v>
      </c>
      <c r="C1634" s="73">
        <v>2521</v>
      </c>
      <c r="D1634" s="74"/>
      <c r="E1634" s="74"/>
      <c r="F1634" s="74"/>
      <c r="G1634" s="74"/>
      <c r="H1634" s="74"/>
      <c r="I1634" s="74"/>
      <c r="J1634" s="74"/>
      <c r="K1634" s="74"/>
      <c r="L1634" s="74"/>
      <c r="M1634" s="74"/>
      <c r="N1634" s="74"/>
      <c r="O1634" s="74"/>
      <c r="P1634" s="70">
        <f t="shared" si="768"/>
        <v>0</v>
      </c>
      <c r="Q1634" s="70" t="e">
        <f t="shared" si="769"/>
        <v>#DIV/0!</v>
      </c>
      <c r="R1634" s="71" t="e">
        <f>#REF!-F1634</f>
        <v>#REF!</v>
      </c>
      <c r="S1634" s="71" t="e">
        <f>#REF!/F1634*100</f>
        <v>#REF!</v>
      </c>
      <c r="T1634" s="70" t="e">
        <f>L1634-#REF!</f>
        <v>#REF!</v>
      </c>
      <c r="U1634" s="70" t="e">
        <f>+L1634/#REF!*100</f>
        <v>#REF!</v>
      </c>
      <c r="V1634" s="70">
        <f t="shared" si="770"/>
        <v>0</v>
      </c>
      <c r="W1634" s="70" t="e">
        <f t="shared" si="771"/>
        <v>#DIV/0!</v>
      </c>
      <c r="X1634" s="113"/>
    </row>
    <row r="1635" spans="1:24" ht="25.5" hidden="1" outlineLevel="1">
      <c r="A1635" s="60"/>
      <c r="B1635" s="85" t="s">
        <v>104</v>
      </c>
      <c r="C1635" s="73">
        <v>2721</v>
      </c>
      <c r="D1635" s="74"/>
      <c r="E1635" s="74"/>
      <c r="F1635" s="74"/>
      <c r="G1635" s="74"/>
      <c r="H1635" s="74"/>
      <c r="I1635" s="74"/>
      <c r="J1635" s="74"/>
      <c r="K1635" s="74"/>
      <c r="L1635" s="74"/>
      <c r="M1635" s="74"/>
      <c r="N1635" s="74"/>
      <c r="O1635" s="74"/>
      <c r="P1635" s="70">
        <f t="shared" si="768"/>
        <v>0</v>
      </c>
      <c r="Q1635" s="70" t="e">
        <f t="shared" si="769"/>
        <v>#DIV/0!</v>
      </c>
      <c r="R1635" s="71" t="e">
        <f>#REF!-F1635</f>
        <v>#REF!</v>
      </c>
      <c r="S1635" s="71" t="e">
        <f>#REF!/F1635*100</f>
        <v>#REF!</v>
      </c>
      <c r="T1635" s="70" t="e">
        <f>L1635-#REF!</f>
        <v>#REF!</v>
      </c>
      <c r="U1635" s="70" t="e">
        <f>+L1635/#REF!*100</f>
        <v>#REF!</v>
      </c>
      <c r="V1635" s="70">
        <f t="shared" si="770"/>
        <v>0</v>
      </c>
      <c r="W1635" s="70" t="e">
        <f t="shared" si="771"/>
        <v>#DIV/0!</v>
      </c>
      <c r="X1635" s="113"/>
    </row>
    <row r="1636" spans="1:24" hidden="1" outlineLevel="1">
      <c r="A1636" s="60"/>
      <c r="B1636" s="86" t="s">
        <v>185</v>
      </c>
      <c r="C1636" s="73">
        <v>28241</v>
      </c>
      <c r="D1636" s="74"/>
      <c r="E1636" s="74"/>
      <c r="F1636" s="74"/>
      <c r="G1636" s="74"/>
      <c r="H1636" s="74"/>
      <c r="I1636" s="74"/>
      <c r="J1636" s="74"/>
      <c r="K1636" s="74"/>
      <c r="L1636" s="74"/>
      <c r="M1636" s="74"/>
      <c r="N1636" s="74"/>
      <c r="O1636" s="74"/>
      <c r="P1636" s="70">
        <f t="shared" si="768"/>
        <v>0</v>
      </c>
      <c r="Q1636" s="70" t="e">
        <f t="shared" si="769"/>
        <v>#DIV/0!</v>
      </c>
      <c r="R1636" s="71" t="e">
        <f>#REF!-F1636</f>
        <v>#REF!</v>
      </c>
      <c r="S1636" s="71" t="e">
        <f>#REF!/F1636*100</f>
        <v>#REF!</v>
      </c>
      <c r="T1636" s="70" t="e">
        <f>L1636-#REF!</f>
        <v>#REF!</v>
      </c>
      <c r="U1636" s="70" t="e">
        <f>+L1636/#REF!*100</f>
        <v>#REF!</v>
      </c>
      <c r="V1636" s="70">
        <f t="shared" si="770"/>
        <v>0</v>
      </c>
      <c r="W1636" s="70" t="e">
        <f t="shared" si="771"/>
        <v>#DIV/0!</v>
      </c>
      <c r="X1636" s="113"/>
    </row>
    <row r="1637" spans="1:24" outlineLevel="1">
      <c r="A1637" s="60"/>
      <c r="B1637" s="88" t="s">
        <v>109</v>
      </c>
      <c r="C1637" s="73"/>
      <c r="D1637" s="67">
        <f t="shared" ref="D1637:J1637" si="787">SUM(D1638:D1640)</f>
        <v>0</v>
      </c>
      <c r="E1637" s="67">
        <f t="shared" si="787"/>
        <v>0</v>
      </c>
      <c r="F1637" s="67">
        <f t="shared" ref="F1637" si="788">SUM(F1638:F1640)</f>
        <v>0</v>
      </c>
      <c r="G1637" s="67">
        <f t="shared" si="787"/>
        <v>0</v>
      </c>
      <c r="H1637" s="67">
        <f t="shared" si="787"/>
        <v>0</v>
      </c>
      <c r="I1637" s="67">
        <f t="shared" si="787"/>
        <v>0</v>
      </c>
      <c r="J1637" s="67">
        <f t="shared" si="787"/>
        <v>0</v>
      </c>
      <c r="K1637" s="67">
        <f t="shared" ref="K1637:M1637" si="789">SUM(K1638:K1640)</f>
        <v>0</v>
      </c>
      <c r="L1637" s="67">
        <f t="shared" ref="L1637" si="790">SUM(L1638:L1640)</f>
        <v>0</v>
      </c>
      <c r="M1637" s="67">
        <f t="shared" si="789"/>
        <v>0</v>
      </c>
      <c r="N1637" s="67">
        <f t="shared" ref="N1637" si="791">SUM(N1638:N1640)</f>
        <v>0</v>
      </c>
      <c r="O1637" s="67">
        <f t="shared" ref="O1637" si="792">SUM(O1638:O1640)</f>
        <v>0</v>
      </c>
      <c r="P1637" s="70">
        <f t="shared" si="768"/>
        <v>0</v>
      </c>
      <c r="Q1637" s="70" t="e">
        <f t="shared" si="769"/>
        <v>#DIV/0!</v>
      </c>
      <c r="R1637" s="71" t="e">
        <f>#REF!-F1637</f>
        <v>#REF!</v>
      </c>
      <c r="S1637" s="71" t="e">
        <f>#REF!/F1637*100</f>
        <v>#REF!</v>
      </c>
      <c r="T1637" s="70" t="e">
        <f>L1637-#REF!</f>
        <v>#REF!</v>
      </c>
      <c r="U1637" s="70" t="e">
        <f>+L1637/#REF!*100</f>
        <v>#REF!</v>
      </c>
      <c r="V1637" s="70">
        <f t="shared" si="770"/>
        <v>0</v>
      </c>
      <c r="W1637" s="70" t="e">
        <f t="shared" si="771"/>
        <v>#DIV/0!</v>
      </c>
      <c r="X1637" s="113"/>
    </row>
    <row r="1638" spans="1:24" outlineLevel="1">
      <c r="A1638" s="60"/>
      <c r="B1638" s="72" t="s">
        <v>110</v>
      </c>
      <c r="C1638" s="73">
        <v>3111</v>
      </c>
      <c r="D1638" s="74"/>
      <c r="E1638" s="74"/>
      <c r="F1638" s="74"/>
      <c r="G1638" s="74"/>
      <c r="H1638" s="74"/>
      <c r="I1638" s="74"/>
      <c r="J1638" s="74"/>
      <c r="K1638" s="74"/>
      <c r="L1638" s="74"/>
      <c r="M1638" s="74"/>
      <c r="N1638" s="74"/>
      <c r="O1638" s="74"/>
      <c r="P1638" s="70">
        <f t="shared" si="768"/>
        <v>0</v>
      </c>
      <c r="Q1638" s="70" t="e">
        <f t="shared" si="769"/>
        <v>#DIV/0!</v>
      </c>
      <c r="R1638" s="71" t="e">
        <f>#REF!-F1638</f>
        <v>#REF!</v>
      </c>
      <c r="S1638" s="71" t="e">
        <f>#REF!/F1638*100</f>
        <v>#REF!</v>
      </c>
      <c r="T1638" s="70" t="e">
        <f>L1638-#REF!</f>
        <v>#REF!</v>
      </c>
      <c r="U1638" s="70" t="e">
        <f>+L1638/#REF!*100</f>
        <v>#REF!</v>
      </c>
      <c r="V1638" s="70">
        <f t="shared" si="770"/>
        <v>0</v>
      </c>
      <c r="W1638" s="70" t="e">
        <f t="shared" si="771"/>
        <v>#DIV/0!</v>
      </c>
      <c r="X1638" s="113"/>
    </row>
    <row r="1639" spans="1:24" hidden="1" outlineLevel="1">
      <c r="A1639" s="60"/>
      <c r="B1639" s="72" t="s">
        <v>111</v>
      </c>
      <c r="C1639" s="73">
        <v>3112</v>
      </c>
      <c r="D1639" s="74"/>
      <c r="E1639" s="74"/>
      <c r="F1639" s="74"/>
      <c r="G1639" s="74"/>
      <c r="H1639" s="74"/>
      <c r="I1639" s="74"/>
      <c r="J1639" s="74"/>
      <c r="K1639" s="74"/>
      <c r="L1639" s="74"/>
      <c r="M1639" s="74"/>
      <c r="N1639" s="74"/>
      <c r="O1639" s="74"/>
      <c r="P1639" s="70">
        <f t="shared" si="768"/>
        <v>0</v>
      </c>
      <c r="Q1639" s="70" t="e">
        <f t="shared" si="769"/>
        <v>#DIV/0!</v>
      </c>
      <c r="R1639" s="71" t="e">
        <f>#REF!-F1639</f>
        <v>#REF!</v>
      </c>
      <c r="S1639" s="71" t="e">
        <f>#REF!/F1639*100</f>
        <v>#REF!</v>
      </c>
      <c r="T1639" s="70" t="e">
        <f>L1639-#REF!</f>
        <v>#REF!</v>
      </c>
      <c r="U1639" s="70" t="e">
        <f>+L1639/#REF!*100</f>
        <v>#REF!</v>
      </c>
      <c r="V1639" s="70">
        <f t="shared" si="770"/>
        <v>0</v>
      </c>
      <c r="W1639" s="70" t="e">
        <f t="shared" si="771"/>
        <v>#DIV/0!</v>
      </c>
      <c r="X1639" s="113"/>
    </row>
    <row r="1640" spans="1:24" hidden="1" outlineLevel="1">
      <c r="A1640" s="60"/>
      <c r="B1640" s="72" t="s">
        <v>112</v>
      </c>
      <c r="C1640" s="73">
        <v>3113</v>
      </c>
      <c r="D1640" s="74"/>
      <c r="E1640" s="74"/>
      <c r="F1640" s="74"/>
      <c r="G1640" s="74"/>
      <c r="H1640" s="74"/>
      <c r="I1640" s="74"/>
      <c r="J1640" s="74"/>
      <c r="K1640" s="74"/>
      <c r="L1640" s="74"/>
      <c r="M1640" s="74"/>
      <c r="N1640" s="74"/>
      <c r="O1640" s="74"/>
      <c r="P1640" s="70">
        <f t="shared" si="768"/>
        <v>0</v>
      </c>
      <c r="Q1640" s="70" t="e">
        <f t="shared" si="769"/>
        <v>#DIV/0!</v>
      </c>
      <c r="R1640" s="71" t="e">
        <f>#REF!-F1640</f>
        <v>#REF!</v>
      </c>
      <c r="S1640" s="71" t="e">
        <f>#REF!/F1640*100</f>
        <v>#REF!</v>
      </c>
      <c r="T1640" s="70" t="e">
        <f>L1640-#REF!</f>
        <v>#REF!</v>
      </c>
      <c r="U1640" s="70" t="e">
        <f>+L1640/#REF!*100</f>
        <v>#REF!</v>
      </c>
      <c r="V1640" s="70">
        <f t="shared" si="770"/>
        <v>0</v>
      </c>
      <c r="W1640" s="70" t="e">
        <f t="shared" si="771"/>
        <v>#DIV/0!</v>
      </c>
      <c r="X1640" s="113"/>
    </row>
    <row r="1641" spans="1:24" outlineLevel="1">
      <c r="A1641" s="60"/>
      <c r="B1641" s="110"/>
      <c r="C1641" s="97"/>
      <c r="D1641" s="94"/>
      <c r="E1641" s="94"/>
      <c r="F1641" s="74"/>
      <c r="G1641" s="94"/>
      <c r="H1641" s="74"/>
      <c r="I1641" s="94"/>
      <c r="J1641" s="74"/>
      <c r="K1641" s="94"/>
      <c r="L1641" s="74"/>
      <c r="M1641" s="94"/>
      <c r="N1641" s="74"/>
      <c r="O1641" s="94"/>
      <c r="P1641" s="70">
        <f t="shared" si="768"/>
        <v>0</v>
      </c>
      <c r="Q1641" s="70" t="e">
        <f t="shared" si="769"/>
        <v>#DIV/0!</v>
      </c>
      <c r="R1641" s="71" t="e">
        <f>#REF!-F1641</f>
        <v>#REF!</v>
      </c>
      <c r="S1641" s="71" t="e">
        <f>#REF!/F1641*100</f>
        <v>#REF!</v>
      </c>
      <c r="T1641" s="70" t="e">
        <f>L1641-#REF!</f>
        <v>#REF!</v>
      </c>
      <c r="U1641" s="70" t="e">
        <f>+L1641/#REF!*100</f>
        <v>#REF!</v>
      </c>
      <c r="V1641" s="70">
        <f t="shared" si="770"/>
        <v>0</v>
      </c>
      <c r="W1641" s="70" t="e">
        <f t="shared" si="771"/>
        <v>#DIV/0!</v>
      </c>
      <c r="X1641" s="113"/>
    </row>
    <row r="1642" spans="1:24" hidden="1">
      <c r="A1642" s="60"/>
      <c r="B1642" s="107" t="s">
        <v>201</v>
      </c>
      <c r="C1642" s="97" t="s">
        <v>202</v>
      </c>
      <c r="D1642" s="94"/>
      <c r="E1642" s="94"/>
      <c r="F1642" s="94"/>
      <c r="G1642" s="94"/>
      <c r="H1642" s="94"/>
      <c r="I1642" s="94"/>
      <c r="J1642" s="94"/>
      <c r="K1642" s="94"/>
      <c r="L1642" s="94"/>
      <c r="M1642" s="94"/>
      <c r="N1642" s="94"/>
      <c r="O1642" s="94"/>
      <c r="P1642" s="70">
        <f t="shared" si="768"/>
        <v>0</v>
      </c>
      <c r="Q1642" s="70" t="e">
        <f t="shared" si="769"/>
        <v>#DIV/0!</v>
      </c>
      <c r="R1642" s="71" t="e">
        <f>#REF!-F1642</f>
        <v>#REF!</v>
      </c>
      <c r="S1642" s="71" t="e">
        <f>#REF!/F1642*100</f>
        <v>#REF!</v>
      </c>
      <c r="T1642" s="70" t="e">
        <f>L1642-#REF!</f>
        <v>#REF!</v>
      </c>
      <c r="U1642" s="70" t="e">
        <f>+L1642/#REF!*100</f>
        <v>#REF!</v>
      </c>
      <c r="V1642" s="70">
        <f t="shared" si="770"/>
        <v>0</v>
      </c>
      <c r="W1642" s="70" t="e">
        <f t="shared" si="771"/>
        <v>#DIV/0!</v>
      </c>
      <c r="X1642" s="113"/>
    </row>
    <row r="1643" spans="1:24" hidden="1">
      <c r="A1643" s="60"/>
      <c r="B1643" s="107" t="s">
        <v>117</v>
      </c>
      <c r="C1643" s="97"/>
      <c r="D1643" s="67">
        <f t="shared" ref="D1643:O1643" si="793">SUM(D1644:D1650,D1655:D1672)-D1661</f>
        <v>13351.749</v>
      </c>
      <c r="E1643" s="67">
        <f t="shared" si="793"/>
        <v>0</v>
      </c>
      <c r="F1643" s="67">
        <f t="shared" ref="F1643" si="794">SUM(F1644:F1650,F1655:F1672)-F1661</f>
        <v>16289.800000000001</v>
      </c>
      <c r="G1643" s="67">
        <f t="shared" si="793"/>
        <v>0</v>
      </c>
      <c r="H1643" s="67">
        <f t="shared" si="793"/>
        <v>13904.100000000002</v>
      </c>
      <c r="I1643" s="67">
        <f t="shared" si="793"/>
        <v>0</v>
      </c>
      <c r="J1643" s="67">
        <f t="shared" si="793"/>
        <v>16079.450000000003</v>
      </c>
      <c r="K1643" s="67">
        <f t="shared" ref="K1643:M1643" si="795">SUM(K1644:K1650,K1655:K1672)-K1661</f>
        <v>0</v>
      </c>
      <c r="L1643" s="67">
        <f t="shared" si="793"/>
        <v>23754.050000000003</v>
      </c>
      <c r="M1643" s="67">
        <f t="shared" si="795"/>
        <v>0</v>
      </c>
      <c r="N1643" s="67">
        <f t="shared" si="793"/>
        <v>16865.980000000003</v>
      </c>
      <c r="O1643" s="67">
        <f t="shared" si="793"/>
        <v>0</v>
      </c>
      <c r="P1643" s="70">
        <f t="shared" si="768"/>
        <v>2938.0510000000013</v>
      </c>
      <c r="Q1643" s="70">
        <f t="shared" si="769"/>
        <v>122.00498975827063</v>
      </c>
      <c r="R1643" s="71" t="e">
        <f>#REF!-F1643</f>
        <v>#REF!</v>
      </c>
      <c r="S1643" s="71" t="e">
        <f>#REF!/F1643*100</f>
        <v>#REF!</v>
      </c>
      <c r="T1643" s="70" t="e">
        <f>L1643-#REF!</f>
        <v>#REF!</v>
      </c>
      <c r="U1643" s="70" t="e">
        <f>+L1643/#REF!*100</f>
        <v>#REF!</v>
      </c>
      <c r="V1643" s="70">
        <f t="shared" si="770"/>
        <v>-6888.07</v>
      </c>
      <c r="W1643" s="70">
        <f t="shared" si="771"/>
        <v>71.002544829197561</v>
      </c>
      <c r="X1643" s="113"/>
    </row>
    <row r="1644" spans="1:24" hidden="1">
      <c r="A1644" s="60"/>
      <c r="B1644" s="72" t="s">
        <v>77</v>
      </c>
      <c r="C1644" s="73">
        <v>2111</v>
      </c>
      <c r="D1644" s="71">
        <f t="shared" ref="D1644:O1649" si="796">SUM(D1539,D1574,D1609)</f>
        <v>4412.7860000000001</v>
      </c>
      <c r="E1644" s="71">
        <f t="shared" si="796"/>
        <v>0</v>
      </c>
      <c r="F1644" s="71">
        <f t="shared" ref="F1644" si="797">SUM(F1539,F1574,F1609)</f>
        <v>4656.1000000000004</v>
      </c>
      <c r="G1644" s="71">
        <f t="shared" si="796"/>
        <v>0</v>
      </c>
      <c r="H1644" s="71">
        <f t="shared" si="796"/>
        <v>4656.1000000000004</v>
      </c>
      <c r="I1644" s="71">
        <f t="shared" si="796"/>
        <v>0</v>
      </c>
      <c r="J1644" s="71">
        <f t="shared" si="796"/>
        <v>6984.15</v>
      </c>
      <c r="K1644" s="71">
        <f t="shared" ref="K1644:M1644" si="798">SUM(K1539,K1574,K1609)</f>
        <v>0</v>
      </c>
      <c r="L1644" s="71">
        <f t="shared" si="796"/>
        <v>6984.15</v>
      </c>
      <c r="M1644" s="71">
        <f t="shared" si="798"/>
        <v>0</v>
      </c>
      <c r="N1644" s="71">
        <f t="shared" si="796"/>
        <v>7449.76</v>
      </c>
      <c r="O1644" s="71">
        <f t="shared" si="796"/>
        <v>0</v>
      </c>
      <c r="P1644" s="70">
        <f t="shared" si="768"/>
        <v>243.31400000000031</v>
      </c>
      <c r="Q1644" s="70">
        <f t="shared" si="769"/>
        <v>105.51384091592024</v>
      </c>
      <c r="R1644" s="71" t="e">
        <f>#REF!-F1644</f>
        <v>#REF!</v>
      </c>
      <c r="S1644" s="71" t="e">
        <f>#REF!/F1644*100</f>
        <v>#REF!</v>
      </c>
      <c r="T1644" s="70" t="e">
        <f>L1644-#REF!</f>
        <v>#REF!</v>
      </c>
      <c r="U1644" s="70" t="e">
        <f>+L1644/#REF!*100</f>
        <v>#REF!</v>
      </c>
      <c r="V1644" s="70">
        <f t="shared" si="770"/>
        <v>465.61000000000058</v>
      </c>
      <c r="W1644" s="70">
        <f t="shared" si="771"/>
        <v>106.66666666666667</v>
      </c>
      <c r="X1644" s="113"/>
    </row>
    <row r="1645" spans="1:24" hidden="1">
      <c r="A1645" s="60"/>
      <c r="B1645" s="72" t="s">
        <v>118</v>
      </c>
      <c r="C1645" s="73">
        <v>2121</v>
      </c>
      <c r="D1645" s="71">
        <f t="shared" si="796"/>
        <v>935.52499999999998</v>
      </c>
      <c r="E1645" s="71">
        <f t="shared" si="796"/>
        <v>0</v>
      </c>
      <c r="F1645" s="71">
        <f t="shared" ref="F1645" si="799">SUM(F1540,F1575,F1610)</f>
        <v>803.2</v>
      </c>
      <c r="G1645" s="71">
        <f t="shared" si="796"/>
        <v>0</v>
      </c>
      <c r="H1645" s="71">
        <f t="shared" si="796"/>
        <v>803.2</v>
      </c>
      <c r="I1645" s="71">
        <f t="shared" si="796"/>
        <v>0</v>
      </c>
      <c r="J1645" s="71">
        <f t="shared" si="796"/>
        <v>1204.8</v>
      </c>
      <c r="K1645" s="71">
        <f t="shared" ref="K1645:M1645" si="800">SUM(K1540,K1575,K1610)</f>
        <v>0</v>
      </c>
      <c r="L1645" s="71">
        <f t="shared" si="796"/>
        <v>1204.8</v>
      </c>
      <c r="M1645" s="71">
        <f t="shared" si="800"/>
        <v>0</v>
      </c>
      <c r="N1645" s="71">
        <f t="shared" si="796"/>
        <v>1285.1200000000001</v>
      </c>
      <c r="O1645" s="71">
        <f t="shared" si="796"/>
        <v>0</v>
      </c>
      <c r="P1645" s="70">
        <f t="shared" si="768"/>
        <v>-132.32499999999993</v>
      </c>
      <c r="Q1645" s="70">
        <f t="shared" si="769"/>
        <v>85.855535661794192</v>
      </c>
      <c r="R1645" s="71" t="e">
        <f>#REF!-F1645</f>
        <v>#REF!</v>
      </c>
      <c r="S1645" s="71" t="e">
        <f>#REF!/F1645*100</f>
        <v>#REF!</v>
      </c>
      <c r="T1645" s="70" t="e">
        <f>L1645-#REF!</f>
        <v>#REF!</v>
      </c>
      <c r="U1645" s="70" t="e">
        <f>+L1645/#REF!*100</f>
        <v>#REF!</v>
      </c>
      <c r="V1645" s="70">
        <f t="shared" si="770"/>
        <v>80.320000000000164</v>
      </c>
      <c r="W1645" s="70">
        <f t="shared" si="771"/>
        <v>106.66666666666669</v>
      </c>
      <c r="X1645" s="113"/>
    </row>
    <row r="1646" spans="1:24" hidden="1">
      <c r="A1646" s="60"/>
      <c r="B1646" s="101" t="s">
        <v>79</v>
      </c>
      <c r="C1646" s="73">
        <v>2211</v>
      </c>
      <c r="D1646" s="71">
        <f t="shared" si="796"/>
        <v>20</v>
      </c>
      <c r="E1646" s="71">
        <f t="shared" si="796"/>
        <v>0</v>
      </c>
      <c r="F1646" s="71">
        <f t="shared" ref="F1646" si="801">SUM(F1541,F1576,F1611)</f>
        <v>20</v>
      </c>
      <c r="G1646" s="71">
        <f t="shared" si="796"/>
        <v>0</v>
      </c>
      <c r="H1646" s="71">
        <f t="shared" si="796"/>
        <v>20</v>
      </c>
      <c r="I1646" s="71">
        <f t="shared" si="796"/>
        <v>0</v>
      </c>
      <c r="J1646" s="71">
        <f t="shared" si="796"/>
        <v>20</v>
      </c>
      <c r="K1646" s="71">
        <f t="shared" ref="K1646:M1646" si="802">SUM(K1541,K1576,K1611)</f>
        <v>0</v>
      </c>
      <c r="L1646" s="71">
        <f t="shared" si="796"/>
        <v>20</v>
      </c>
      <c r="M1646" s="71">
        <f t="shared" si="802"/>
        <v>0</v>
      </c>
      <c r="N1646" s="71">
        <f t="shared" si="796"/>
        <v>20</v>
      </c>
      <c r="O1646" s="71">
        <f t="shared" si="796"/>
        <v>0</v>
      </c>
      <c r="P1646" s="70">
        <f t="shared" ref="P1646:P1675" si="803">F1646-D1646</f>
        <v>0</v>
      </c>
      <c r="Q1646" s="70">
        <f t="shared" ref="Q1646:Q1675" si="804">+F1646/D1646*100</f>
        <v>100</v>
      </c>
      <c r="R1646" s="71" t="e">
        <f>#REF!-F1646</f>
        <v>#REF!</v>
      </c>
      <c r="S1646" s="71" t="e">
        <f>#REF!/F1646*100</f>
        <v>#REF!</v>
      </c>
      <c r="T1646" s="70" t="e">
        <f>L1646-#REF!</f>
        <v>#REF!</v>
      </c>
      <c r="U1646" s="70" t="e">
        <f>+L1646/#REF!*100</f>
        <v>#REF!</v>
      </c>
      <c r="V1646" s="70">
        <f t="shared" si="770"/>
        <v>0</v>
      </c>
      <c r="W1646" s="70">
        <f t="shared" si="771"/>
        <v>100</v>
      </c>
      <c r="X1646" s="113"/>
    </row>
    <row r="1647" spans="1:24" hidden="1">
      <c r="A1647" s="60"/>
      <c r="B1647" s="76" t="s">
        <v>80</v>
      </c>
      <c r="C1647" s="73">
        <v>2212</v>
      </c>
      <c r="D1647" s="71">
        <f t="shared" si="796"/>
        <v>46.489999999999995</v>
      </c>
      <c r="E1647" s="71">
        <f t="shared" si="796"/>
        <v>0</v>
      </c>
      <c r="F1647" s="71">
        <f t="shared" ref="F1647" si="805">SUM(F1542,F1577,F1612)</f>
        <v>68.599999999999994</v>
      </c>
      <c r="G1647" s="71">
        <f t="shared" si="796"/>
        <v>0</v>
      </c>
      <c r="H1647" s="71">
        <f t="shared" si="796"/>
        <v>68.599999999999994</v>
      </c>
      <c r="I1647" s="71">
        <f t="shared" si="796"/>
        <v>0</v>
      </c>
      <c r="J1647" s="71">
        <f t="shared" si="796"/>
        <v>68.599999999999994</v>
      </c>
      <c r="K1647" s="71">
        <f t="shared" ref="K1647:M1647" si="806">SUM(K1542,K1577,K1612)</f>
        <v>0</v>
      </c>
      <c r="L1647" s="71">
        <f t="shared" si="796"/>
        <v>68.599999999999994</v>
      </c>
      <c r="M1647" s="71">
        <f t="shared" si="806"/>
        <v>0</v>
      </c>
      <c r="N1647" s="71">
        <f t="shared" si="796"/>
        <v>68.599999999999994</v>
      </c>
      <c r="O1647" s="71">
        <f t="shared" si="796"/>
        <v>0</v>
      </c>
      <c r="P1647" s="70">
        <f t="shared" si="803"/>
        <v>22.11</v>
      </c>
      <c r="Q1647" s="70">
        <f t="shared" si="804"/>
        <v>147.55861475586147</v>
      </c>
      <c r="R1647" s="71" t="e">
        <f>#REF!-F1647</f>
        <v>#REF!</v>
      </c>
      <c r="S1647" s="71" t="e">
        <f>#REF!/F1647*100</f>
        <v>#REF!</v>
      </c>
      <c r="T1647" s="70" t="e">
        <f>L1647-#REF!</f>
        <v>#REF!</v>
      </c>
      <c r="U1647" s="70" t="e">
        <f>+L1647/#REF!*100</f>
        <v>#REF!</v>
      </c>
      <c r="V1647" s="70">
        <f t="shared" si="770"/>
        <v>0</v>
      </c>
      <c r="W1647" s="70">
        <f t="shared" si="771"/>
        <v>100</v>
      </c>
      <c r="X1647" s="113"/>
    </row>
    <row r="1648" spans="1:24" hidden="1">
      <c r="A1648" s="60"/>
      <c r="B1648" s="72" t="s">
        <v>81</v>
      </c>
      <c r="C1648" s="73">
        <v>2213</v>
      </c>
      <c r="D1648" s="71">
        <f t="shared" si="796"/>
        <v>0</v>
      </c>
      <c r="E1648" s="71">
        <f t="shared" si="796"/>
        <v>0</v>
      </c>
      <c r="F1648" s="71">
        <f t="shared" ref="F1648" si="807">SUM(F1543,F1578,F1613)</f>
        <v>40</v>
      </c>
      <c r="G1648" s="71">
        <f t="shared" si="796"/>
        <v>0</v>
      </c>
      <c r="H1648" s="71">
        <f t="shared" si="796"/>
        <v>40</v>
      </c>
      <c r="I1648" s="71">
        <f t="shared" si="796"/>
        <v>0</v>
      </c>
      <c r="J1648" s="71">
        <f t="shared" si="796"/>
        <v>40</v>
      </c>
      <c r="K1648" s="71">
        <f t="shared" ref="K1648:M1648" si="808">SUM(K1543,K1578,K1613)</f>
        <v>0</v>
      </c>
      <c r="L1648" s="71">
        <f t="shared" si="796"/>
        <v>40</v>
      </c>
      <c r="M1648" s="71">
        <f t="shared" si="808"/>
        <v>0</v>
      </c>
      <c r="N1648" s="71">
        <f t="shared" si="796"/>
        <v>40</v>
      </c>
      <c r="O1648" s="71">
        <f t="shared" si="796"/>
        <v>0</v>
      </c>
      <c r="P1648" s="70">
        <f t="shared" si="803"/>
        <v>40</v>
      </c>
      <c r="Q1648" s="70" t="e">
        <f t="shared" si="804"/>
        <v>#DIV/0!</v>
      </c>
      <c r="R1648" s="71" t="e">
        <f>#REF!-F1648</f>
        <v>#REF!</v>
      </c>
      <c r="S1648" s="71" t="e">
        <f>#REF!/F1648*100</f>
        <v>#REF!</v>
      </c>
      <c r="T1648" s="70" t="e">
        <f>L1648-#REF!</f>
        <v>#REF!</v>
      </c>
      <c r="U1648" s="70" t="e">
        <f>+L1648/#REF!*100</f>
        <v>#REF!</v>
      </c>
      <c r="V1648" s="70">
        <f t="shared" si="770"/>
        <v>0</v>
      </c>
      <c r="W1648" s="70">
        <f t="shared" si="771"/>
        <v>100</v>
      </c>
      <c r="X1648" s="113"/>
    </row>
    <row r="1649" spans="1:24" hidden="1">
      <c r="A1649" s="60"/>
      <c r="B1649" s="72" t="s">
        <v>82</v>
      </c>
      <c r="C1649" s="73">
        <v>2214</v>
      </c>
      <c r="D1649" s="71">
        <f t="shared" si="796"/>
        <v>110.1</v>
      </c>
      <c r="E1649" s="71">
        <f t="shared" si="796"/>
        <v>0</v>
      </c>
      <c r="F1649" s="71">
        <f t="shared" ref="F1649" si="809">SUM(F1544,F1579,F1614)</f>
        <v>358.8</v>
      </c>
      <c r="G1649" s="71">
        <f t="shared" si="796"/>
        <v>0</v>
      </c>
      <c r="H1649" s="71">
        <f t="shared" si="796"/>
        <v>358.8</v>
      </c>
      <c r="I1649" s="71">
        <f t="shared" si="796"/>
        <v>0</v>
      </c>
      <c r="J1649" s="71">
        <f t="shared" si="796"/>
        <v>358.8</v>
      </c>
      <c r="K1649" s="71">
        <f t="shared" ref="K1649:M1649" si="810">SUM(K1544,K1579,K1614)</f>
        <v>0</v>
      </c>
      <c r="L1649" s="71">
        <f t="shared" si="796"/>
        <v>118.8</v>
      </c>
      <c r="M1649" s="71">
        <f t="shared" si="810"/>
        <v>0</v>
      </c>
      <c r="N1649" s="71">
        <f t="shared" si="796"/>
        <v>118.8</v>
      </c>
      <c r="O1649" s="71">
        <f t="shared" si="796"/>
        <v>0</v>
      </c>
      <c r="P1649" s="70">
        <f t="shared" si="803"/>
        <v>248.70000000000002</v>
      </c>
      <c r="Q1649" s="70">
        <f t="shared" si="804"/>
        <v>325.88555858310627</v>
      </c>
      <c r="R1649" s="71" t="e">
        <f>#REF!-F1649</f>
        <v>#REF!</v>
      </c>
      <c r="S1649" s="71" t="e">
        <f>#REF!/F1649*100</f>
        <v>#REF!</v>
      </c>
      <c r="T1649" s="70" t="e">
        <f>L1649-#REF!</f>
        <v>#REF!</v>
      </c>
      <c r="U1649" s="70" t="e">
        <f>+L1649/#REF!*100</f>
        <v>#REF!</v>
      </c>
      <c r="V1649" s="70">
        <f t="shared" si="770"/>
        <v>0</v>
      </c>
      <c r="W1649" s="70">
        <f t="shared" si="771"/>
        <v>100</v>
      </c>
      <c r="X1649" s="113"/>
    </row>
    <row r="1650" spans="1:24" hidden="1">
      <c r="A1650" s="60"/>
      <c r="B1650" s="83" t="s">
        <v>83</v>
      </c>
      <c r="C1650" s="78">
        <v>2215</v>
      </c>
      <c r="D1650" s="102">
        <f t="shared" ref="D1650:O1650" si="811">D1651+D1652+D1653+D1654</f>
        <v>217.61600000000001</v>
      </c>
      <c r="E1650" s="102">
        <f t="shared" si="811"/>
        <v>0</v>
      </c>
      <c r="F1650" s="102">
        <f t="shared" ref="F1650" si="812">F1651+F1652+F1653+F1654</f>
        <v>243.7</v>
      </c>
      <c r="G1650" s="102">
        <f t="shared" si="811"/>
        <v>0</v>
      </c>
      <c r="H1650" s="102">
        <f t="shared" si="811"/>
        <v>243.7</v>
      </c>
      <c r="I1650" s="102">
        <f t="shared" si="811"/>
        <v>0</v>
      </c>
      <c r="J1650" s="102">
        <f t="shared" si="811"/>
        <v>243.7</v>
      </c>
      <c r="K1650" s="102">
        <f t="shared" ref="K1650:M1650" si="813">K1651+K1652+K1653+K1654</f>
        <v>0</v>
      </c>
      <c r="L1650" s="102">
        <f t="shared" si="811"/>
        <v>243.70000000000002</v>
      </c>
      <c r="M1650" s="102">
        <f t="shared" si="813"/>
        <v>0</v>
      </c>
      <c r="N1650" s="102">
        <f t="shared" si="811"/>
        <v>243.70000000000002</v>
      </c>
      <c r="O1650" s="102">
        <f t="shared" si="811"/>
        <v>0</v>
      </c>
      <c r="P1650" s="70">
        <f t="shared" si="803"/>
        <v>26.083999999999975</v>
      </c>
      <c r="Q1650" s="70">
        <f t="shared" si="804"/>
        <v>111.98625101095507</v>
      </c>
      <c r="R1650" s="71" t="e">
        <f>#REF!-F1650</f>
        <v>#REF!</v>
      </c>
      <c r="S1650" s="71" t="e">
        <f>#REF!/F1650*100</f>
        <v>#REF!</v>
      </c>
      <c r="T1650" s="70" t="e">
        <f>L1650-#REF!</f>
        <v>#REF!</v>
      </c>
      <c r="U1650" s="70" t="e">
        <f>+L1650/#REF!*100</f>
        <v>#REF!</v>
      </c>
      <c r="V1650" s="70">
        <f t="shared" si="770"/>
        <v>0</v>
      </c>
      <c r="W1650" s="70">
        <f t="shared" si="771"/>
        <v>100</v>
      </c>
      <c r="X1650" s="113"/>
    </row>
    <row r="1651" spans="1:24" hidden="1">
      <c r="A1651" s="60"/>
      <c r="B1651" s="80" t="s">
        <v>119</v>
      </c>
      <c r="C1651" s="73">
        <v>22151</v>
      </c>
      <c r="D1651" s="71">
        <f t="shared" ref="D1651:O1660" si="814">SUM(D1546,D1581,D1616)</f>
        <v>0</v>
      </c>
      <c r="E1651" s="71">
        <f t="shared" si="814"/>
        <v>0</v>
      </c>
      <c r="F1651" s="71">
        <f t="shared" ref="F1651" si="815">SUM(F1546,F1581,F1616)</f>
        <v>0</v>
      </c>
      <c r="G1651" s="71">
        <f t="shared" si="814"/>
        <v>0</v>
      </c>
      <c r="H1651" s="71">
        <f t="shared" si="814"/>
        <v>0</v>
      </c>
      <c r="I1651" s="71">
        <f t="shared" si="814"/>
        <v>0</v>
      </c>
      <c r="J1651" s="71">
        <f t="shared" si="814"/>
        <v>0</v>
      </c>
      <c r="K1651" s="71">
        <f t="shared" ref="K1651:M1651" si="816">SUM(K1546,K1581,K1616)</f>
        <v>0</v>
      </c>
      <c r="L1651" s="71">
        <f t="shared" si="814"/>
        <v>11.1</v>
      </c>
      <c r="M1651" s="71">
        <f t="shared" si="816"/>
        <v>0</v>
      </c>
      <c r="N1651" s="71">
        <f t="shared" si="814"/>
        <v>11.1</v>
      </c>
      <c r="O1651" s="71">
        <f t="shared" si="814"/>
        <v>0</v>
      </c>
      <c r="P1651" s="70">
        <f t="shared" si="803"/>
        <v>0</v>
      </c>
      <c r="Q1651" s="70" t="e">
        <f t="shared" si="804"/>
        <v>#DIV/0!</v>
      </c>
      <c r="R1651" s="71" t="e">
        <f>#REF!-F1651</f>
        <v>#REF!</v>
      </c>
      <c r="S1651" s="71" t="e">
        <f>#REF!/F1651*100</f>
        <v>#REF!</v>
      </c>
      <c r="T1651" s="70" t="e">
        <f>L1651-#REF!</f>
        <v>#REF!</v>
      </c>
      <c r="U1651" s="70" t="e">
        <f>+L1651/#REF!*100</f>
        <v>#REF!</v>
      </c>
      <c r="V1651" s="70">
        <f t="shared" si="770"/>
        <v>0</v>
      </c>
      <c r="W1651" s="70">
        <f t="shared" si="771"/>
        <v>100</v>
      </c>
      <c r="X1651" s="113"/>
    </row>
    <row r="1652" spans="1:24" hidden="1">
      <c r="A1652" s="60"/>
      <c r="B1652" s="80" t="s">
        <v>120</v>
      </c>
      <c r="C1652" s="73">
        <v>22152</v>
      </c>
      <c r="D1652" s="71">
        <f t="shared" si="814"/>
        <v>0</v>
      </c>
      <c r="E1652" s="71">
        <f t="shared" si="814"/>
        <v>0</v>
      </c>
      <c r="F1652" s="71">
        <f t="shared" ref="F1652" si="817">SUM(F1547,F1582,F1617)</f>
        <v>0</v>
      </c>
      <c r="G1652" s="71">
        <f t="shared" si="814"/>
        <v>0</v>
      </c>
      <c r="H1652" s="71">
        <f t="shared" si="814"/>
        <v>0</v>
      </c>
      <c r="I1652" s="71">
        <f t="shared" si="814"/>
        <v>0</v>
      </c>
      <c r="J1652" s="71">
        <f t="shared" si="814"/>
        <v>0</v>
      </c>
      <c r="K1652" s="71">
        <f t="shared" ref="K1652:M1652" si="818">SUM(K1547,K1582,K1617)</f>
        <v>0</v>
      </c>
      <c r="L1652" s="71">
        <f t="shared" si="814"/>
        <v>12.8</v>
      </c>
      <c r="M1652" s="71">
        <f t="shared" si="818"/>
        <v>0</v>
      </c>
      <c r="N1652" s="71">
        <f t="shared" si="814"/>
        <v>12.8</v>
      </c>
      <c r="O1652" s="71">
        <f t="shared" si="814"/>
        <v>0</v>
      </c>
      <c r="P1652" s="70">
        <f t="shared" si="803"/>
        <v>0</v>
      </c>
      <c r="Q1652" s="70" t="e">
        <f t="shared" si="804"/>
        <v>#DIV/0!</v>
      </c>
      <c r="R1652" s="71" t="e">
        <f>#REF!-F1652</f>
        <v>#REF!</v>
      </c>
      <c r="S1652" s="71" t="e">
        <f>#REF!/F1652*100</f>
        <v>#REF!</v>
      </c>
      <c r="T1652" s="70" t="e">
        <f>L1652-#REF!</f>
        <v>#REF!</v>
      </c>
      <c r="U1652" s="70" t="e">
        <f>+L1652/#REF!*100</f>
        <v>#REF!</v>
      </c>
      <c r="V1652" s="70">
        <f t="shared" si="770"/>
        <v>0</v>
      </c>
      <c r="W1652" s="70">
        <f t="shared" si="771"/>
        <v>100</v>
      </c>
      <c r="X1652" s="113"/>
    </row>
    <row r="1653" spans="1:24" hidden="1">
      <c r="A1653" s="60"/>
      <c r="B1653" s="80" t="s">
        <v>86</v>
      </c>
      <c r="C1653" s="73">
        <v>22153</v>
      </c>
      <c r="D1653" s="71">
        <f t="shared" si="814"/>
        <v>0</v>
      </c>
      <c r="E1653" s="71">
        <f t="shared" si="814"/>
        <v>0</v>
      </c>
      <c r="F1653" s="71">
        <f t="shared" ref="F1653" si="819">SUM(F1548,F1583,F1618)</f>
        <v>0</v>
      </c>
      <c r="G1653" s="71">
        <f t="shared" si="814"/>
        <v>0</v>
      </c>
      <c r="H1653" s="71">
        <f t="shared" si="814"/>
        <v>0</v>
      </c>
      <c r="I1653" s="71">
        <f t="shared" si="814"/>
        <v>0</v>
      </c>
      <c r="J1653" s="71">
        <f t="shared" si="814"/>
        <v>0</v>
      </c>
      <c r="K1653" s="71">
        <f t="shared" ref="K1653:M1653" si="820">SUM(K1548,K1583,K1618)</f>
        <v>0</v>
      </c>
      <c r="L1653" s="71">
        <f t="shared" si="814"/>
        <v>7</v>
      </c>
      <c r="M1653" s="71">
        <f t="shared" si="820"/>
        <v>0</v>
      </c>
      <c r="N1653" s="71">
        <f t="shared" si="814"/>
        <v>7</v>
      </c>
      <c r="O1653" s="71">
        <f t="shared" si="814"/>
        <v>0</v>
      </c>
      <c r="P1653" s="70">
        <f t="shared" si="803"/>
        <v>0</v>
      </c>
      <c r="Q1653" s="70" t="e">
        <f t="shared" si="804"/>
        <v>#DIV/0!</v>
      </c>
      <c r="R1653" s="71" t="e">
        <f>#REF!-F1653</f>
        <v>#REF!</v>
      </c>
      <c r="S1653" s="71" t="e">
        <f>#REF!/F1653*100</f>
        <v>#REF!</v>
      </c>
      <c r="T1653" s="70" t="e">
        <f>L1653-#REF!</f>
        <v>#REF!</v>
      </c>
      <c r="U1653" s="70" t="e">
        <f>+L1653/#REF!*100</f>
        <v>#REF!</v>
      </c>
      <c r="V1653" s="70">
        <f t="shared" si="770"/>
        <v>0</v>
      </c>
      <c r="W1653" s="70">
        <f t="shared" si="771"/>
        <v>100</v>
      </c>
      <c r="X1653" s="113"/>
    </row>
    <row r="1654" spans="1:24" hidden="1">
      <c r="A1654" s="60"/>
      <c r="B1654" s="80" t="s">
        <v>121</v>
      </c>
      <c r="C1654" s="73">
        <v>22154</v>
      </c>
      <c r="D1654" s="71">
        <f t="shared" si="814"/>
        <v>217.61600000000001</v>
      </c>
      <c r="E1654" s="71">
        <f t="shared" si="814"/>
        <v>0</v>
      </c>
      <c r="F1654" s="71">
        <f t="shared" ref="F1654" si="821">SUM(F1549,F1584,F1619)</f>
        <v>243.7</v>
      </c>
      <c r="G1654" s="71">
        <f t="shared" si="814"/>
        <v>0</v>
      </c>
      <c r="H1654" s="71">
        <f t="shared" si="814"/>
        <v>243.7</v>
      </c>
      <c r="I1654" s="71">
        <f t="shared" si="814"/>
        <v>0</v>
      </c>
      <c r="J1654" s="71">
        <f t="shared" si="814"/>
        <v>243.7</v>
      </c>
      <c r="K1654" s="71">
        <f t="shared" ref="K1654:M1654" si="822">SUM(K1549,K1584,K1619)</f>
        <v>0</v>
      </c>
      <c r="L1654" s="71">
        <f t="shared" si="814"/>
        <v>212.8</v>
      </c>
      <c r="M1654" s="71">
        <f t="shared" si="822"/>
        <v>0</v>
      </c>
      <c r="N1654" s="71">
        <f t="shared" si="814"/>
        <v>212.8</v>
      </c>
      <c r="O1654" s="71">
        <f t="shared" si="814"/>
        <v>0</v>
      </c>
      <c r="P1654" s="70">
        <f t="shared" si="803"/>
        <v>26.083999999999975</v>
      </c>
      <c r="Q1654" s="70">
        <f t="shared" si="804"/>
        <v>111.98625101095507</v>
      </c>
      <c r="R1654" s="71" t="e">
        <f>#REF!-F1654</f>
        <v>#REF!</v>
      </c>
      <c r="S1654" s="71" t="e">
        <f>#REF!/F1654*100</f>
        <v>#REF!</v>
      </c>
      <c r="T1654" s="70" t="e">
        <f>L1654-#REF!</f>
        <v>#REF!</v>
      </c>
      <c r="U1654" s="70" t="e">
        <f>+L1654/#REF!*100</f>
        <v>#REF!</v>
      </c>
      <c r="V1654" s="70">
        <f t="shared" si="770"/>
        <v>0</v>
      </c>
      <c r="W1654" s="70">
        <f t="shared" si="771"/>
        <v>100</v>
      </c>
      <c r="X1654" s="113"/>
    </row>
    <row r="1655" spans="1:24" hidden="1">
      <c r="A1655" s="60"/>
      <c r="B1655" s="76" t="s">
        <v>88</v>
      </c>
      <c r="C1655" s="73">
        <v>2217</v>
      </c>
      <c r="D1655" s="71">
        <f t="shared" si="814"/>
        <v>0</v>
      </c>
      <c r="E1655" s="71">
        <f t="shared" si="814"/>
        <v>0</v>
      </c>
      <c r="F1655" s="71">
        <f t="shared" ref="F1655" si="823">SUM(F1550,F1585,F1620)</f>
        <v>0</v>
      </c>
      <c r="G1655" s="71">
        <f t="shared" si="814"/>
        <v>0</v>
      </c>
      <c r="H1655" s="71">
        <f t="shared" si="814"/>
        <v>0</v>
      </c>
      <c r="I1655" s="71">
        <f t="shared" si="814"/>
        <v>0</v>
      </c>
      <c r="J1655" s="71">
        <f t="shared" si="814"/>
        <v>0</v>
      </c>
      <c r="K1655" s="71">
        <f t="shared" ref="K1655:M1655" si="824">SUM(K1550,K1585,K1620)</f>
        <v>0</v>
      </c>
      <c r="L1655" s="71">
        <f t="shared" si="814"/>
        <v>0</v>
      </c>
      <c r="M1655" s="71">
        <f t="shared" si="824"/>
        <v>0</v>
      </c>
      <c r="N1655" s="71">
        <f t="shared" si="814"/>
        <v>0</v>
      </c>
      <c r="O1655" s="71">
        <f t="shared" si="814"/>
        <v>0</v>
      </c>
      <c r="P1655" s="70">
        <f t="shared" si="803"/>
        <v>0</v>
      </c>
      <c r="Q1655" s="70" t="e">
        <f t="shared" si="804"/>
        <v>#DIV/0!</v>
      </c>
      <c r="R1655" s="71" t="e">
        <f>#REF!-F1655</f>
        <v>#REF!</v>
      </c>
      <c r="S1655" s="71" t="e">
        <f>#REF!/F1655*100</f>
        <v>#REF!</v>
      </c>
      <c r="T1655" s="70" t="e">
        <f>L1655-#REF!</f>
        <v>#REF!</v>
      </c>
      <c r="U1655" s="70" t="e">
        <f>+L1655/#REF!*100</f>
        <v>#REF!</v>
      </c>
      <c r="V1655" s="70">
        <f t="shared" si="770"/>
        <v>0</v>
      </c>
      <c r="W1655" s="70" t="e">
        <f t="shared" si="771"/>
        <v>#DIV/0!</v>
      </c>
      <c r="X1655" s="113"/>
    </row>
    <row r="1656" spans="1:24" hidden="1">
      <c r="A1656" s="60"/>
      <c r="B1656" s="72" t="s">
        <v>89</v>
      </c>
      <c r="C1656" s="73">
        <v>2218</v>
      </c>
      <c r="D1656" s="71">
        <f t="shared" si="814"/>
        <v>3051.0279999999998</v>
      </c>
      <c r="E1656" s="71">
        <f t="shared" si="814"/>
        <v>0</v>
      </c>
      <c r="F1656" s="71">
        <f t="shared" ref="F1656" si="825">SUM(F1551,F1586,F1621)</f>
        <v>3075.5</v>
      </c>
      <c r="G1656" s="71">
        <f t="shared" si="814"/>
        <v>0</v>
      </c>
      <c r="H1656" s="71">
        <f t="shared" si="814"/>
        <v>2991.5</v>
      </c>
      <c r="I1656" s="71">
        <f t="shared" si="814"/>
        <v>0</v>
      </c>
      <c r="J1656" s="71">
        <f t="shared" si="814"/>
        <v>3075.5</v>
      </c>
      <c r="K1656" s="71">
        <f t="shared" ref="K1656:M1656" si="826">SUM(K1551,K1586,K1621)</f>
        <v>0</v>
      </c>
      <c r="L1656" s="71">
        <f t="shared" si="814"/>
        <v>3075.5</v>
      </c>
      <c r="M1656" s="71">
        <f t="shared" si="826"/>
        <v>0</v>
      </c>
      <c r="N1656" s="71">
        <f t="shared" si="814"/>
        <v>3075.5</v>
      </c>
      <c r="O1656" s="71">
        <f t="shared" si="814"/>
        <v>0</v>
      </c>
      <c r="P1656" s="70">
        <f t="shared" si="803"/>
        <v>24.472000000000207</v>
      </c>
      <c r="Q1656" s="70">
        <f t="shared" si="804"/>
        <v>100.80209031185554</v>
      </c>
      <c r="R1656" s="71" t="e">
        <f>#REF!-F1656</f>
        <v>#REF!</v>
      </c>
      <c r="S1656" s="71" t="e">
        <f>#REF!/F1656*100</f>
        <v>#REF!</v>
      </c>
      <c r="T1656" s="70" t="e">
        <f>L1656-#REF!</f>
        <v>#REF!</v>
      </c>
      <c r="U1656" s="70" t="e">
        <f>+L1656/#REF!*100</f>
        <v>#REF!</v>
      </c>
      <c r="V1656" s="70">
        <f t="shared" si="770"/>
        <v>0</v>
      </c>
      <c r="W1656" s="70">
        <f t="shared" si="771"/>
        <v>100</v>
      </c>
      <c r="X1656" s="113"/>
    </row>
    <row r="1657" spans="1:24" hidden="1">
      <c r="A1657" s="60"/>
      <c r="B1657" s="72" t="s">
        <v>122</v>
      </c>
      <c r="C1657" s="73">
        <v>2221</v>
      </c>
      <c r="D1657" s="71">
        <f t="shared" si="814"/>
        <v>0</v>
      </c>
      <c r="E1657" s="71">
        <f t="shared" si="814"/>
        <v>0</v>
      </c>
      <c r="F1657" s="71">
        <f t="shared" ref="F1657" si="827">SUM(F1552,F1587,F1622)</f>
        <v>0</v>
      </c>
      <c r="G1657" s="71">
        <f t="shared" si="814"/>
        <v>0</v>
      </c>
      <c r="H1657" s="71">
        <f t="shared" si="814"/>
        <v>0</v>
      </c>
      <c r="I1657" s="71">
        <f t="shared" si="814"/>
        <v>0</v>
      </c>
      <c r="J1657" s="71">
        <f t="shared" si="814"/>
        <v>0</v>
      </c>
      <c r="K1657" s="71">
        <f t="shared" ref="K1657:M1657" si="828">SUM(K1552,K1587,K1622)</f>
        <v>0</v>
      </c>
      <c r="L1657" s="71">
        <f t="shared" si="814"/>
        <v>0</v>
      </c>
      <c r="M1657" s="71">
        <f t="shared" si="828"/>
        <v>0</v>
      </c>
      <c r="N1657" s="71">
        <f t="shared" si="814"/>
        <v>0</v>
      </c>
      <c r="O1657" s="71">
        <f t="shared" si="814"/>
        <v>0</v>
      </c>
      <c r="P1657" s="70">
        <f t="shared" si="803"/>
        <v>0</v>
      </c>
      <c r="Q1657" s="70" t="e">
        <f t="shared" si="804"/>
        <v>#DIV/0!</v>
      </c>
      <c r="R1657" s="71" t="e">
        <f>#REF!-F1657</f>
        <v>#REF!</v>
      </c>
      <c r="S1657" s="71" t="e">
        <f>#REF!/F1657*100</f>
        <v>#REF!</v>
      </c>
      <c r="T1657" s="70" t="e">
        <f>L1657-#REF!</f>
        <v>#REF!</v>
      </c>
      <c r="U1657" s="70" t="e">
        <f>+L1657/#REF!*100</f>
        <v>#REF!</v>
      </c>
      <c r="V1657" s="70">
        <f t="shared" si="770"/>
        <v>0</v>
      </c>
      <c r="W1657" s="70" t="e">
        <f t="shared" si="771"/>
        <v>#DIV/0!</v>
      </c>
      <c r="X1657" s="113"/>
    </row>
    <row r="1658" spans="1:24" ht="25.5" hidden="1">
      <c r="A1658" s="60"/>
      <c r="B1658" s="81" t="s">
        <v>91</v>
      </c>
      <c r="C1658" s="73">
        <v>2222</v>
      </c>
      <c r="D1658" s="71">
        <f t="shared" si="814"/>
        <v>108.78</v>
      </c>
      <c r="E1658" s="71">
        <f t="shared" si="814"/>
        <v>0</v>
      </c>
      <c r="F1658" s="71">
        <f t="shared" ref="F1658" si="829">SUM(F1553,F1588,F1623)</f>
        <v>117.5</v>
      </c>
      <c r="G1658" s="71">
        <f t="shared" si="814"/>
        <v>0</v>
      </c>
      <c r="H1658" s="71">
        <f t="shared" si="814"/>
        <v>117.5</v>
      </c>
      <c r="I1658" s="71">
        <f t="shared" si="814"/>
        <v>0</v>
      </c>
      <c r="J1658" s="71">
        <f t="shared" si="814"/>
        <v>117.5</v>
      </c>
      <c r="K1658" s="71">
        <f t="shared" ref="K1658:M1658" si="830">SUM(K1553,K1588,K1623)</f>
        <v>0</v>
      </c>
      <c r="L1658" s="71">
        <f t="shared" si="814"/>
        <v>118.9</v>
      </c>
      <c r="M1658" s="71">
        <f t="shared" si="830"/>
        <v>0</v>
      </c>
      <c r="N1658" s="71">
        <f t="shared" si="814"/>
        <v>118.9</v>
      </c>
      <c r="O1658" s="71">
        <f t="shared" si="814"/>
        <v>0</v>
      </c>
      <c r="P1658" s="70">
        <f t="shared" si="803"/>
        <v>8.7199999999999989</v>
      </c>
      <c r="Q1658" s="70">
        <f t="shared" si="804"/>
        <v>108.01617944475088</v>
      </c>
      <c r="R1658" s="71" t="e">
        <f>#REF!-F1658</f>
        <v>#REF!</v>
      </c>
      <c r="S1658" s="71" t="e">
        <f>#REF!/F1658*100</f>
        <v>#REF!</v>
      </c>
      <c r="T1658" s="70" t="e">
        <f>L1658-#REF!</f>
        <v>#REF!</v>
      </c>
      <c r="U1658" s="70" t="e">
        <f>+L1658/#REF!*100</f>
        <v>#REF!</v>
      </c>
      <c r="V1658" s="70">
        <f t="shared" si="770"/>
        <v>0</v>
      </c>
      <c r="W1658" s="70">
        <f t="shared" si="771"/>
        <v>100</v>
      </c>
      <c r="X1658" s="113"/>
    </row>
    <row r="1659" spans="1:24" hidden="1">
      <c r="A1659" s="60"/>
      <c r="B1659" s="81" t="s">
        <v>128</v>
      </c>
      <c r="C1659" s="73">
        <v>2224</v>
      </c>
      <c r="D1659" s="71">
        <f t="shared" si="814"/>
        <v>0</v>
      </c>
      <c r="E1659" s="71">
        <f t="shared" si="814"/>
        <v>0</v>
      </c>
      <c r="F1659" s="71">
        <f t="shared" ref="F1659" si="831">SUM(F1554,F1589,F1624)</f>
        <v>0</v>
      </c>
      <c r="G1659" s="71">
        <f t="shared" si="814"/>
        <v>0</v>
      </c>
      <c r="H1659" s="71">
        <f t="shared" si="814"/>
        <v>0</v>
      </c>
      <c r="I1659" s="71">
        <f t="shared" si="814"/>
        <v>0</v>
      </c>
      <c r="J1659" s="71">
        <f t="shared" si="814"/>
        <v>0</v>
      </c>
      <c r="K1659" s="71">
        <f t="shared" ref="K1659:M1659" si="832">SUM(K1554,K1589,K1624)</f>
        <v>0</v>
      </c>
      <c r="L1659" s="71">
        <f t="shared" si="814"/>
        <v>0</v>
      </c>
      <c r="M1659" s="71">
        <f t="shared" si="832"/>
        <v>0</v>
      </c>
      <c r="N1659" s="71">
        <f t="shared" si="814"/>
        <v>0</v>
      </c>
      <c r="O1659" s="71">
        <f t="shared" si="814"/>
        <v>0</v>
      </c>
      <c r="P1659" s="70">
        <f t="shared" si="803"/>
        <v>0</v>
      </c>
      <c r="Q1659" s="70" t="e">
        <f t="shared" si="804"/>
        <v>#DIV/0!</v>
      </c>
      <c r="R1659" s="71" t="e">
        <f>#REF!-F1659</f>
        <v>#REF!</v>
      </c>
      <c r="S1659" s="71" t="e">
        <f>#REF!/F1659*100</f>
        <v>#REF!</v>
      </c>
      <c r="T1659" s="70" t="e">
        <f>L1659-#REF!</f>
        <v>#REF!</v>
      </c>
      <c r="U1659" s="70" t="e">
        <f>+L1659/#REF!*100</f>
        <v>#REF!</v>
      </c>
      <c r="V1659" s="70">
        <f t="shared" si="770"/>
        <v>0</v>
      </c>
      <c r="W1659" s="70" t="e">
        <f t="shared" si="771"/>
        <v>#DIV/0!</v>
      </c>
      <c r="X1659" s="113"/>
    </row>
    <row r="1660" spans="1:24" hidden="1">
      <c r="A1660" s="60"/>
      <c r="B1660" s="81" t="s">
        <v>123</v>
      </c>
      <c r="C1660" s="73">
        <v>2225</v>
      </c>
      <c r="D1660" s="71">
        <f t="shared" si="814"/>
        <v>0</v>
      </c>
      <c r="E1660" s="71">
        <f t="shared" si="814"/>
        <v>0</v>
      </c>
      <c r="F1660" s="71">
        <f t="shared" ref="F1660" si="833">SUM(F1555,F1590,F1625)</f>
        <v>0</v>
      </c>
      <c r="G1660" s="71">
        <f t="shared" si="814"/>
        <v>0</v>
      </c>
      <c r="H1660" s="71">
        <f t="shared" si="814"/>
        <v>0</v>
      </c>
      <c r="I1660" s="71">
        <f t="shared" si="814"/>
        <v>0</v>
      </c>
      <c r="J1660" s="71">
        <f t="shared" si="814"/>
        <v>0</v>
      </c>
      <c r="K1660" s="71">
        <f t="shared" ref="K1660:M1660" si="834">SUM(K1555,K1590,K1625)</f>
        <v>0</v>
      </c>
      <c r="L1660" s="71">
        <f t="shared" si="814"/>
        <v>0</v>
      </c>
      <c r="M1660" s="71">
        <f t="shared" si="834"/>
        <v>0</v>
      </c>
      <c r="N1660" s="71">
        <f t="shared" si="814"/>
        <v>0</v>
      </c>
      <c r="O1660" s="71">
        <f t="shared" si="814"/>
        <v>0</v>
      </c>
      <c r="P1660" s="70">
        <f t="shared" si="803"/>
        <v>0</v>
      </c>
      <c r="Q1660" s="70" t="e">
        <f t="shared" si="804"/>
        <v>#DIV/0!</v>
      </c>
      <c r="R1660" s="71" t="e">
        <f>#REF!-F1660</f>
        <v>#REF!</v>
      </c>
      <c r="S1660" s="71" t="e">
        <f>#REF!/F1660*100</f>
        <v>#REF!</v>
      </c>
      <c r="T1660" s="70" t="e">
        <f>L1660-#REF!</f>
        <v>#REF!</v>
      </c>
      <c r="U1660" s="70" t="e">
        <f>+L1660/#REF!*100</f>
        <v>#REF!</v>
      </c>
      <c r="V1660" s="70">
        <f t="shared" si="770"/>
        <v>0</v>
      </c>
      <c r="W1660" s="70" t="e">
        <f t="shared" si="771"/>
        <v>#DIV/0!</v>
      </c>
      <c r="X1660" s="113"/>
    </row>
    <row r="1661" spans="1:24" hidden="1">
      <c r="A1661" s="60"/>
      <c r="B1661" s="83" t="s">
        <v>95</v>
      </c>
      <c r="C1661" s="78">
        <v>2231</v>
      </c>
      <c r="D1661" s="102">
        <f t="shared" ref="D1661:O1661" si="835">D1662+D1663+D1664+D1665</f>
        <v>154.565</v>
      </c>
      <c r="E1661" s="102">
        <f t="shared" si="835"/>
        <v>0</v>
      </c>
      <c r="F1661" s="102">
        <f t="shared" ref="F1661" si="836">F1662+F1663+F1664+F1665</f>
        <v>214.6</v>
      </c>
      <c r="G1661" s="102">
        <f t="shared" si="835"/>
        <v>0</v>
      </c>
      <c r="H1661" s="102">
        <f t="shared" si="835"/>
        <v>214.6</v>
      </c>
      <c r="I1661" s="102">
        <f t="shared" si="835"/>
        <v>0</v>
      </c>
      <c r="J1661" s="102">
        <f t="shared" si="835"/>
        <v>214.6</v>
      </c>
      <c r="K1661" s="102">
        <f t="shared" ref="K1661:M1661" si="837">K1662+K1663+K1664+K1665</f>
        <v>0</v>
      </c>
      <c r="L1661" s="102">
        <f t="shared" si="835"/>
        <v>234.6</v>
      </c>
      <c r="M1661" s="102">
        <f t="shared" si="837"/>
        <v>0</v>
      </c>
      <c r="N1661" s="102">
        <f t="shared" si="835"/>
        <v>234.6</v>
      </c>
      <c r="O1661" s="102">
        <f t="shared" si="835"/>
        <v>0</v>
      </c>
      <c r="P1661" s="70">
        <f t="shared" si="803"/>
        <v>60.034999999999997</v>
      </c>
      <c r="Q1661" s="70">
        <f t="shared" si="804"/>
        <v>138.84126419305792</v>
      </c>
      <c r="R1661" s="71" t="e">
        <f>#REF!-F1661</f>
        <v>#REF!</v>
      </c>
      <c r="S1661" s="71" t="e">
        <f>#REF!/F1661*100</f>
        <v>#REF!</v>
      </c>
      <c r="T1661" s="70" t="e">
        <f>L1661-#REF!</f>
        <v>#REF!</v>
      </c>
      <c r="U1661" s="70" t="e">
        <f>+L1661/#REF!*100</f>
        <v>#REF!</v>
      </c>
      <c r="V1661" s="70">
        <f t="shared" si="770"/>
        <v>0</v>
      </c>
      <c r="W1661" s="70">
        <f t="shared" si="771"/>
        <v>100</v>
      </c>
      <c r="X1661" s="113"/>
    </row>
    <row r="1662" spans="1:24" hidden="1">
      <c r="A1662" s="60"/>
      <c r="B1662" s="81" t="s">
        <v>96</v>
      </c>
      <c r="C1662" s="73">
        <v>22311100</v>
      </c>
      <c r="D1662" s="71">
        <f t="shared" ref="D1662:O1671" si="838">SUM(D1557,D1592,D1627)</f>
        <v>41.3</v>
      </c>
      <c r="E1662" s="71">
        <f t="shared" si="838"/>
        <v>0</v>
      </c>
      <c r="F1662" s="71">
        <f t="shared" ref="F1662" si="839">SUM(F1557,F1592,F1627)</f>
        <v>60</v>
      </c>
      <c r="G1662" s="71">
        <f t="shared" si="838"/>
        <v>0</v>
      </c>
      <c r="H1662" s="71">
        <f t="shared" si="838"/>
        <v>60</v>
      </c>
      <c r="I1662" s="71">
        <f t="shared" si="838"/>
        <v>0</v>
      </c>
      <c r="J1662" s="71">
        <f t="shared" si="838"/>
        <v>60</v>
      </c>
      <c r="K1662" s="71">
        <f t="shared" ref="K1662:M1662" si="840">SUM(K1557,K1592,K1627)</f>
        <v>0</v>
      </c>
      <c r="L1662" s="71">
        <f t="shared" si="838"/>
        <v>60</v>
      </c>
      <c r="M1662" s="71">
        <f t="shared" si="840"/>
        <v>0</v>
      </c>
      <c r="N1662" s="71">
        <f t="shared" si="838"/>
        <v>60</v>
      </c>
      <c r="O1662" s="71">
        <f t="shared" si="838"/>
        <v>0</v>
      </c>
      <c r="P1662" s="70">
        <f t="shared" si="803"/>
        <v>18.700000000000003</v>
      </c>
      <c r="Q1662" s="70">
        <f t="shared" si="804"/>
        <v>145.27845036319613</v>
      </c>
      <c r="R1662" s="71" t="e">
        <f>#REF!-F1662</f>
        <v>#REF!</v>
      </c>
      <c r="S1662" s="71" t="e">
        <f>#REF!/F1662*100</f>
        <v>#REF!</v>
      </c>
      <c r="T1662" s="70" t="e">
        <f>L1662-#REF!</f>
        <v>#REF!</v>
      </c>
      <c r="U1662" s="70" t="e">
        <f>+L1662/#REF!*100</f>
        <v>#REF!</v>
      </c>
      <c r="V1662" s="70">
        <f t="shared" ref="V1662:V1675" si="841">N1662-L1662</f>
        <v>0</v>
      </c>
      <c r="W1662" s="70">
        <f t="shared" ref="W1662:W1675" si="842">+N1662/L1662*100</f>
        <v>100</v>
      </c>
      <c r="X1662" s="113"/>
    </row>
    <row r="1663" spans="1:24" hidden="1">
      <c r="A1663" s="60"/>
      <c r="B1663" s="81" t="s">
        <v>97</v>
      </c>
      <c r="C1663" s="73">
        <v>22311200</v>
      </c>
      <c r="D1663" s="71">
        <f t="shared" si="838"/>
        <v>99.23</v>
      </c>
      <c r="E1663" s="71">
        <f t="shared" si="838"/>
        <v>0</v>
      </c>
      <c r="F1663" s="71">
        <f t="shared" ref="F1663" si="843">SUM(F1558,F1593,F1628)</f>
        <v>115</v>
      </c>
      <c r="G1663" s="71">
        <f t="shared" si="838"/>
        <v>0</v>
      </c>
      <c r="H1663" s="71">
        <f t="shared" si="838"/>
        <v>115</v>
      </c>
      <c r="I1663" s="71">
        <f t="shared" si="838"/>
        <v>0</v>
      </c>
      <c r="J1663" s="71">
        <f t="shared" si="838"/>
        <v>115</v>
      </c>
      <c r="K1663" s="71">
        <f t="shared" ref="K1663:M1663" si="844">SUM(K1558,K1593,K1628)</f>
        <v>0</v>
      </c>
      <c r="L1663" s="71">
        <f t="shared" si="838"/>
        <v>135</v>
      </c>
      <c r="M1663" s="71">
        <f t="shared" si="844"/>
        <v>0</v>
      </c>
      <c r="N1663" s="71">
        <f t="shared" si="838"/>
        <v>135</v>
      </c>
      <c r="O1663" s="71">
        <f t="shared" si="838"/>
        <v>0</v>
      </c>
      <c r="P1663" s="70">
        <f t="shared" si="803"/>
        <v>15.769999999999996</v>
      </c>
      <c r="Q1663" s="70">
        <f t="shared" si="804"/>
        <v>115.89237125869192</v>
      </c>
      <c r="R1663" s="71" t="e">
        <f>#REF!-F1663</f>
        <v>#REF!</v>
      </c>
      <c r="S1663" s="71" t="e">
        <f>#REF!/F1663*100</f>
        <v>#REF!</v>
      </c>
      <c r="T1663" s="70" t="e">
        <f>L1663-#REF!</f>
        <v>#REF!</v>
      </c>
      <c r="U1663" s="70" t="e">
        <f>+L1663/#REF!*100</f>
        <v>#REF!</v>
      </c>
      <c r="V1663" s="70">
        <f t="shared" si="841"/>
        <v>0</v>
      </c>
      <c r="W1663" s="70">
        <f t="shared" si="842"/>
        <v>100</v>
      </c>
      <c r="X1663" s="113"/>
    </row>
    <row r="1664" spans="1:24" ht="25.5" hidden="1">
      <c r="A1664" s="60"/>
      <c r="B1664" s="81" t="s">
        <v>98</v>
      </c>
      <c r="C1664" s="73">
        <v>22311300</v>
      </c>
      <c r="D1664" s="71">
        <f t="shared" si="838"/>
        <v>0</v>
      </c>
      <c r="E1664" s="71">
        <f t="shared" si="838"/>
        <v>0</v>
      </c>
      <c r="F1664" s="71">
        <f t="shared" ref="F1664" si="845">SUM(F1559,F1594,F1629)</f>
        <v>0</v>
      </c>
      <c r="G1664" s="71">
        <f t="shared" si="838"/>
        <v>0</v>
      </c>
      <c r="H1664" s="71">
        <f t="shared" si="838"/>
        <v>0</v>
      </c>
      <c r="I1664" s="71">
        <f t="shared" si="838"/>
        <v>0</v>
      </c>
      <c r="J1664" s="71">
        <f t="shared" si="838"/>
        <v>0</v>
      </c>
      <c r="K1664" s="71">
        <f t="shared" ref="K1664:M1664" si="846">SUM(K1559,K1594,K1629)</f>
        <v>0</v>
      </c>
      <c r="L1664" s="71">
        <f t="shared" si="838"/>
        <v>0</v>
      </c>
      <c r="M1664" s="71">
        <f t="shared" si="846"/>
        <v>0</v>
      </c>
      <c r="N1664" s="71">
        <f t="shared" si="838"/>
        <v>0</v>
      </c>
      <c r="O1664" s="71">
        <f t="shared" si="838"/>
        <v>0</v>
      </c>
      <c r="P1664" s="70">
        <f t="shared" si="803"/>
        <v>0</v>
      </c>
      <c r="Q1664" s="70" t="e">
        <f t="shared" si="804"/>
        <v>#DIV/0!</v>
      </c>
      <c r="R1664" s="71" t="e">
        <f>#REF!-F1664</f>
        <v>#REF!</v>
      </c>
      <c r="S1664" s="71" t="e">
        <f>#REF!/F1664*100</f>
        <v>#REF!</v>
      </c>
      <c r="T1664" s="70" t="e">
        <f>L1664-#REF!</f>
        <v>#REF!</v>
      </c>
      <c r="U1664" s="70" t="e">
        <f>+L1664/#REF!*100</f>
        <v>#REF!</v>
      </c>
      <c r="V1664" s="70">
        <f t="shared" si="841"/>
        <v>0</v>
      </c>
      <c r="W1664" s="70" t="e">
        <f t="shared" si="842"/>
        <v>#DIV/0!</v>
      </c>
      <c r="X1664" s="113"/>
    </row>
    <row r="1665" spans="1:24" hidden="1">
      <c r="A1665" s="60"/>
      <c r="B1665" s="81" t="s">
        <v>99</v>
      </c>
      <c r="C1665" s="73">
        <v>22311400</v>
      </c>
      <c r="D1665" s="71">
        <f t="shared" si="838"/>
        <v>14.035</v>
      </c>
      <c r="E1665" s="71">
        <f t="shared" si="838"/>
        <v>0</v>
      </c>
      <c r="F1665" s="71">
        <f t="shared" ref="F1665" si="847">SUM(F1560,F1595,F1630)</f>
        <v>39.6</v>
      </c>
      <c r="G1665" s="71">
        <f t="shared" si="838"/>
        <v>0</v>
      </c>
      <c r="H1665" s="71">
        <f t="shared" si="838"/>
        <v>39.6</v>
      </c>
      <c r="I1665" s="71">
        <f t="shared" si="838"/>
        <v>0</v>
      </c>
      <c r="J1665" s="71">
        <f t="shared" si="838"/>
        <v>39.6</v>
      </c>
      <c r="K1665" s="71">
        <f t="shared" ref="K1665:M1665" si="848">SUM(K1560,K1595,K1630)</f>
        <v>0</v>
      </c>
      <c r="L1665" s="71">
        <f t="shared" si="838"/>
        <v>39.6</v>
      </c>
      <c r="M1665" s="71">
        <f t="shared" si="848"/>
        <v>0</v>
      </c>
      <c r="N1665" s="71">
        <f t="shared" si="838"/>
        <v>39.6</v>
      </c>
      <c r="O1665" s="71">
        <f t="shared" si="838"/>
        <v>0</v>
      </c>
      <c r="P1665" s="70">
        <f t="shared" si="803"/>
        <v>25.565000000000001</v>
      </c>
      <c r="Q1665" s="70">
        <f t="shared" si="804"/>
        <v>282.15176344852154</v>
      </c>
      <c r="R1665" s="71" t="e">
        <f>#REF!-F1665</f>
        <v>#REF!</v>
      </c>
      <c r="S1665" s="71" t="e">
        <f>#REF!/F1665*100</f>
        <v>#REF!</v>
      </c>
      <c r="T1665" s="70" t="e">
        <f>L1665-#REF!</f>
        <v>#REF!</v>
      </c>
      <c r="U1665" s="70" t="e">
        <f>+L1665/#REF!*100</f>
        <v>#REF!</v>
      </c>
      <c r="V1665" s="70">
        <f t="shared" si="841"/>
        <v>0</v>
      </c>
      <c r="W1665" s="70">
        <f t="shared" si="842"/>
        <v>100</v>
      </c>
      <c r="X1665" s="113"/>
    </row>
    <row r="1666" spans="1:24" ht="13.5" hidden="1" customHeight="1">
      <c r="A1666" s="60"/>
      <c r="B1666" s="81" t="s">
        <v>100</v>
      </c>
      <c r="C1666" s="73">
        <v>2235</v>
      </c>
      <c r="D1666" s="71">
        <f t="shared" si="838"/>
        <v>0</v>
      </c>
      <c r="E1666" s="71">
        <f t="shared" si="838"/>
        <v>0</v>
      </c>
      <c r="F1666" s="71">
        <f t="shared" ref="F1666" si="849">SUM(F1561,F1596,F1631)</f>
        <v>0</v>
      </c>
      <c r="G1666" s="71">
        <f t="shared" si="838"/>
        <v>0</v>
      </c>
      <c r="H1666" s="71">
        <f t="shared" si="838"/>
        <v>0</v>
      </c>
      <c r="I1666" s="71">
        <f t="shared" si="838"/>
        <v>0</v>
      </c>
      <c r="J1666" s="71">
        <f t="shared" si="838"/>
        <v>0</v>
      </c>
      <c r="K1666" s="71">
        <f t="shared" ref="K1666:M1666" si="850">SUM(K1561,K1596,K1631)</f>
        <v>0</v>
      </c>
      <c r="L1666" s="71">
        <f t="shared" si="838"/>
        <v>0</v>
      </c>
      <c r="M1666" s="71">
        <f t="shared" si="850"/>
        <v>0</v>
      </c>
      <c r="N1666" s="71">
        <f t="shared" si="838"/>
        <v>0</v>
      </c>
      <c r="O1666" s="71">
        <f t="shared" si="838"/>
        <v>0</v>
      </c>
      <c r="P1666" s="70">
        <f t="shared" si="803"/>
        <v>0</v>
      </c>
      <c r="Q1666" s="70" t="e">
        <f t="shared" si="804"/>
        <v>#DIV/0!</v>
      </c>
      <c r="R1666" s="71" t="e">
        <f>#REF!-F1666</f>
        <v>#REF!</v>
      </c>
      <c r="S1666" s="71" t="e">
        <f>#REF!/F1666*100</f>
        <v>#REF!</v>
      </c>
      <c r="T1666" s="70" t="e">
        <f>L1666-#REF!</f>
        <v>#REF!</v>
      </c>
      <c r="U1666" s="70" t="e">
        <f>+L1666/#REF!*100</f>
        <v>#REF!</v>
      </c>
      <c r="V1666" s="70">
        <f t="shared" si="841"/>
        <v>0</v>
      </c>
      <c r="W1666" s="70" t="e">
        <f t="shared" si="842"/>
        <v>#DIV/0!</v>
      </c>
      <c r="X1666" s="113"/>
    </row>
    <row r="1667" spans="1:24" ht="13.5" hidden="1" customHeight="1">
      <c r="A1667" s="60"/>
      <c r="B1667" s="72" t="s">
        <v>101</v>
      </c>
      <c r="C1667" s="73">
        <v>2511</v>
      </c>
      <c r="D1667" s="71">
        <f t="shared" si="838"/>
        <v>0</v>
      </c>
      <c r="E1667" s="71">
        <f t="shared" si="838"/>
        <v>0</v>
      </c>
      <c r="F1667" s="71">
        <f t="shared" ref="F1667" si="851">SUM(F1562,F1597,F1632)</f>
        <v>0</v>
      </c>
      <c r="G1667" s="71">
        <f t="shared" si="838"/>
        <v>0</v>
      </c>
      <c r="H1667" s="71">
        <f t="shared" si="838"/>
        <v>0</v>
      </c>
      <c r="I1667" s="71">
        <f t="shared" si="838"/>
        <v>0</v>
      </c>
      <c r="J1667" s="71">
        <f t="shared" si="838"/>
        <v>0</v>
      </c>
      <c r="K1667" s="71">
        <f t="shared" ref="K1667:M1667" si="852">SUM(K1562,K1597,K1632)</f>
        <v>0</v>
      </c>
      <c r="L1667" s="71">
        <f t="shared" si="838"/>
        <v>0</v>
      </c>
      <c r="M1667" s="71">
        <f t="shared" si="852"/>
        <v>0</v>
      </c>
      <c r="N1667" s="71">
        <f t="shared" si="838"/>
        <v>0</v>
      </c>
      <c r="O1667" s="71">
        <f t="shared" si="838"/>
        <v>0</v>
      </c>
      <c r="P1667" s="70">
        <f t="shared" si="803"/>
        <v>0</v>
      </c>
      <c r="Q1667" s="70" t="e">
        <f t="shared" si="804"/>
        <v>#DIV/0!</v>
      </c>
      <c r="R1667" s="71" t="e">
        <f>#REF!-F1667</f>
        <v>#REF!</v>
      </c>
      <c r="S1667" s="71" t="e">
        <f>#REF!/F1667*100</f>
        <v>#REF!</v>
      </c>
      <c r="T1667" s="70" t="e">
        <f>L1667-#REF!</f>
        <v>#REF!</v>
      </c>
      <c r="U1667" s="70" t="e">
        <f>+L1667/#REF!*100</f>
        <v>#REF!</v>
      </c>
      <c r="V1667" s="70">
        <f t="shared" si="841"/>
        <v>0</v>
      </c>
      <c r="W1667" s="70" t="e">
        <f t="shared" si="842"/>
        <v>#DIV/0!</v>
      </c>
      <c r="X1667" s="113"/>
    </row>
    <row r="1668" spans="1:24" ht="13.5" hidden="1" customHeight="1">
      <c r="A1668" s="60"/>
      <c r="B1668" s="72" t="s">
        <v>102</v>
      </c>
      <c r="C1668" s="73">
        <v>2512</v>
      </c>
      <c r="D1668" s="71">
        <f t="shared" si="838"/>
        <v>0</v>
      </c>
      <c r="E1668" s="71">
        <f t="shared" si="838"/>
        <v>0</v>
      </c>
      <c r="F1668" s="71">
        <f t="shared" ref="F1668" si="853">SUM(F1563,F1598,F1633)</f>
        <v>0</v>
      </c>
      <c r="G1668" s="71">
        <f t="shared" si="838"/>
        <v>0</v>
      </c>
      <c r="H1668" s="71">
        <f t="shared" si="838"/>
        <v>0</v>
      </c>
      <c r="I1668" s="71">
        <f t="shared" si="838"/>
        <v>0</v>
      </c>
      <c r="J1668" s="71">
        <f t="shared" si="838"/>
        <v>0</v>
      </c>
      <c r="K1668" s="71">
        <f t="shared" ref="K1668:M1668" si="854">SUM(K1563,K1598,K1633)</f>
        <v>0</v>
      </c>
      <c r="L1668" s="71">
        <f t="shared" si="838"/>
        <v>0</v>
      </c>
      <c r="M1668" s="71">
        <f t="shared" si="854"/>
        <v>0</v>
      </c>
      <c r="N1668" s="71">
        <f t="shared" si="838"/>
        <v>0</v>
      </c>
      <c r="O1668" s="71">
        <f t="shared" si="838"/>
        <v>0</v>
      </c>
      <c r="P1668" s="70">
        <f t="shared" si="803"/>
        <v>0</v>
      </c>
      <c r="Q1668" s="70" t="e">
        <f t="shared" si="804"/>
        <v>#DIV/0!</v>
      </c>
      <c r="R1668" s="71" t="e">
        <f>#REF!-F1668</f>
        <v>#REF!</v>
      </c>
      <c r="S1668" s="71" t="e">
        <f>#REF!/F1668*100</f>
        <v>#REF!</v>
      </c>
      <c r="T1668" s="70" t="e">
        <f>L1668-#REF!</f>
        <v>#REF!</v>
      </c>
      <c r="U1668" s="70" t="e">
        <f>+L1668/#REF!*100</f>
        <v>#REF!</v>
      </c>
      <c r="V1668" s="70">
        <f t="shared" si="841"/>
        <v>0</v>
      </c>
      <c r="W1668" s="70" t="e">
        <f t="shared" si="842"/>
        <v>#DIV/0!</v>
      </c>
      <c r="X1668" s="113"/>
    </row>
    <row r="1669" spans="1:24" ht="13.5" hidden="1" customHeight="1">
      <c r="A1669" s="60"/>
      <c r="B1669" s="72" t="s">
        <v>129</v>
      </c>
      <c r="C1669" s="73">
        <v>2521</v>
      </c>
      <c r="D1669" s="71">
        <f t="shared" si="838"/>
        <v>0</v>
      </c>
      <c r="E1669" s="71">
        <f t="shared" si="838"/>
        <v>0</v>
      </c>
      <c r="F1669" s="71">
        <f t="shared" ref="F1669" si="855">SUM(F1564,F1599,F1634)</f>
        <v>0</v>
      </c>
      <c r="G1669" s="71">
        <f t="shared" si="838"/>
        <v>0</v>
      </c>
      <c r="H1669" s="71">
        <f t="shared" si="838"/>
        <v>0</v>
      </c>
      <c r="I1669" s="71">
        <f t="shared" si="838"/>
        <v>0</v>
      </c>
      <c r="J1669" s="71">
        <f t="shared" si="838"/>
        <v>0</v>
      </c>
      <c r="K1669" s="71">
        <f t="shared" ref="K1669:M1669" si="856">SUM(K1564,K1599,K1634)</f>
        <v>0</v>
      </c>
      <c r="L1669" s="71">
        <f t="shared" si="838"/>
        <v>0</v>
      </c>
      <c r="M1669" s="71">
        <f t="shared" si="856"/>
        <v>0</v>
      </c>
      <c r="N1669" s="71">
        <f t="shared" si="838"/>
        <v>0</v>
      </c>
      <c r="O1669" s="71">
        <f t="shared" si="838"/>
        <v>0</v>
      </c>
      <c r="P1669" s="70">
        <f t="shared" si="803"/>
        <v>0</v>
      </c>
      <c r="Q1669" s="70" t="e">
        <f t="shared" si="804"/>
        <v>#DIV/0!</v>
      </c>
      <c r="R1669" s="71" t="e">
        <f>#REF!-F1669</f>
        <v>#REF!</v>
      </c>
      <c r="S1669" s="71" t="e">
        <f>#REF!/F1669*100</f>
        <v>#REF!</v>
      </c>
      <c r="T1669" s="70" t="e">
        <f>L1669-#REF!</f>
        <v>#REF!</v>
      </c>
      <c r="U1669" s="70" t="e">
        <f>+L1669/#REF!*100</f>
        <v>#REF!</v>
      </c>
      <c r="V1669" s="70">
        <f t="shared" si="841"/>
        <v>0</v>
      </c>
      <c r="W1669" s="70" t="e">
        <f t="shared" si="842"/>
        <v>#DIV/0!</v>
      </c>
      <c r="X1669" s="113"/>
    </row>
    <row r="1670" spans="1:24" ht="25.5" hidden="1">
      <c r="A1670" s="60"/>
      <c r="B1670" s="85" t="s">
        <v>104</v>
      </c>
      <c r="C1670" s="73">
        <v>2721</v>
      </c>
      <c r="D1670" s="71">
        <f t="shared" si="838"/>
        <v>4173.3590000000004</v>
      </c>
      <c r="E1670" s="71">
        <f t="shared" si="838"/>
        <v>0</v>
      </c>
      <c r="F1670" s="71">
        <f t="shared" ref="F1670" si="857">SUM(F1565,F1600,F1635)</f>
        <v>6578.3</v>
      </c>
      <c r="G1670" s="71">
        <f t="shared" si="838"/>
        <v>0</v>
      </c>
      <c r="H1670" s="71">
        <f t="shared" si="838"/>
        <v>4276.6000000000004</v>
      </c>
      <c r="I1670" s="71">
        <f t="shared" si="838"/>
        <v>0</v>
      </c>
      <c r="J1670" s="71">
        <f t="shared" si="838"/>
        <v>3638.3</v>
      </c>
      <c r="K1670" s="71">
        <f t="shared" ref="K1670:M1670" si="858">SUM(K1565,K1600,K1635)</f>
        <v>0</v>
      </c>
      <c r="L1670" s="71">
        <f t="shared" si="838"/>
        <v>3864</v>
      </c>
      <c r="M1670" s="71">
        <f t="shared" si="858"/>
        <v>0</v>
      </c>
      <c r="N1670" s="71">
        <f t="shared" si="838"/>
        <v>4211</v>
      </c>
      <c r="O1670" s="71">
        <f t="shared" si="838"/>
        <v>0</v>
      </c>
      <c r="P1670" s="70">
        <f t="shared" si="803"/>
        <v>2404.9409999999998</v>
      </c>
      <c r="Q1670" s="70">
        <f t="shared" si="804"/>
        <v>157.62602737986356</v>
      </c>
      <c r="R1670" s="71" t="e">
        <f>#REF!-F1670</f>
        <v>#REF!</v>
      </c>
      <c r="S1670" s="71" t="e">
        <f>#REF!/F1670*100</f>
        <v>#REF!</v>
      </c>
      <c r="T1670" s="70" t="e">
        <f>L1670-#REF!</f>
        <v>#REF!</v>
      </c>
      <c r="U1670" s="70" t="e">
        <f>+L1670/#REF!*100</f>
        <v>#REF!</v>
      </c>
      <c r="V1670" s="70">
        <f t="shared" si="841"/>
        <v>347</v>
      </c>
      <c r="W1670" s="70">
        <f t="shared" si="842"/>
        <v>108.98033126293996</v>
      </c>
      <c r="X1670" s="113"/>
    </row>
    <row r="1671" spans="1:24" hidden="1">
      <c r="A1671" s="60"/>
      <c r="B1671" s="86" t="s">
        <v>185</v>
      </c>
      <c r="C1671" s="73">
        <v>28241</v>
      </c>
      <c r="D1671" s="71">
        <f t="shared" si="838"/>
        <v>0</v>
      </c>
      <c r="E1671" s="71">
        <f t="shared" si="838"/>
        <v>0</v>
      </c>
      <c r="F1671" s="71">
        <f t="shared" ref="F1671" si="859">SUM(F1566,F1601,F1636)</f>
        <v>0</v>
      </c>
      <c r="G1671" s="71">
        <f t="shared" si="838"/>
        <v>0</v>
      </c>
      <c r="H1671" s="71">
        <f t="shared" si="838"/>
        <v>0</v>
      </c>
      <c r="I1671" s="71">
        <f t="shared" si="838"/>
        <v>0</v>
      </c>
      <c r="J1671" s="71">
        <f t="shared" si="838"/>
        <v>0</v>
      </c>
      <c r="K1671" s="71">
        <f t="shared" ref="K1671:M1671" si="860">SUM(K1566,K1601,K1636)</f>
        <v>0</v>
      </c>
      <c r="L1671" s="71">
        <f t="shared" si="838"/>
        <v>0</v>
      </c>
      <c r="M1671" s="71">
        <f t="shared" si="860"/>
        <v>0</v>
      </c>
      <c r="N1671" s="71">
        <f t="shared" si="838"/>
        <v>0</v>
      </c>
      <c r="O1671" s="71">
        <f t="shared" si="838"/>
        <v>0</v>
      </c>
      <c r="P1671" s="70">
        <f t="shared" si="803"/>
        <v>0</v>
      </c>
      <c r="Q1671" s="70" t="e">
        <f t="shared" si="804"/>
        <v>#DIV/0!</v>
      </c>
      <c r="R1671" s="71" t="e">
        <f>#REF!-F1671</f>
        <v>#REF!</v>
      </c>
      <c r="S1671" s="71" t="e">
        <f>#REF!/F1671*100</f>
        <v>#REF!</v>
      </c>
      <c r="T1671" s="70" t="e">
        <f>L1671-#REF!</f>
        <v>#REF!</v>
      </c>
      <c r="U1671" s="70" t="e">
        <f>+L1671/#REF!*100</f>
        <v>#REF!</v>
      </c>
      <c r="V1671" s="70">
        <f t="shared" si="841"/>
        <v>0</v>
      </c>
      <c r="W1671" s="70" t="e">
        <f t="shared" si="842"/>
        <v>#DIV/0!</v>
      </c>
      <c r="X1671" s="113"/>
    </row>
    <row r="1672" spans="1:24" hidden="1">
      <c r="A1672" s="60"/>
      <c r="B1672" s="88" t="s">
        <v>109</v>
      </c>
      <c r="C1672" s="73"/>
      <c r="D1672" s="98">
        <f t="shared" ref="D1672:O1672" si="861">SUM(D1673:D1675)</f>
        <v>121.5</v>
      </c>
      <c r="E1672" s="98">
        <f t="shared" si="861"/>
        <v>0</v>
      </c>
      <c r="F1672" s="98">
        <f t="shared" ref="F1672" si="862">SUM(F1673:F1675)</f>
        <v>113.5</v>
      </c>
      <c r="G1672" s="98">
        <f t="shared" si="861"/>
        <v>0</v>
      </c>
      <c r="H1672" s="98">
        <f t="shared" si="861"/>
        <v>113.5</v>
      </c>
      <c r="I1672" s="98">
        <f t="shared" si="861"/>
        <v>0</v>
      </c>
      <c r="J1672" s="98">
        <f t="shared" si="861"/>
        <v>113.5</v>
      </c>
      <c r="K1672" s="98">
        <f t="shared" ref="K1672:M1672" si="863">SUM(K1673:K1675)</f>
        <v>0</v>
      </c>
      <c r="L1672" s="98">
        <f t="shared" si="861"/>
        <v>7781</v>
      </c>
      <c r="M1672" s="98">
        <f t="shared" si="863"/>
        <v>0</v>
      </c>
      <c r="N1672" s="98">
        <f t="shared" si="861"/>
        <v>0</v>
      </c>
      <c r="O1672" s="98">
        <f t="shared" si="861"/>
        <v>0</v>
      </c>
      <c r="P1672" s="70">
        <f t="shared" si="803"/>
        <v>-8</v>
      </c>
      <c r="Q1672" s="70">
        <f t="shared" si="804"/>
        <v>93.415637860082299</v>
      </c>
      <c r="R1672" s="71" t="e">
        <f>#REF!-F1672</f>
        <v>#REF!</v>
      </c>
      <c r="S1672" s="71" t="e">
        <f>#REF!/F1672*100</f>
        <v>#REF!</v>
      </c>
      <c r="T1672" s="70" t="e">
        <f>L1672-#REF!</f>
        <v>#REF!</v>
      </c>
      <c r="U1672" s="70" t="e">
        <f>+L1672/#REF!*100</f>
        <v>#REF!</v>
      </c>
      <c r="V1672" s="70">
        <f t="shared" si="841"/>
        <v>-7781</v>
      </c>
      <c r="W1672" s="70">
        <f t="shared" si="842"/>
        <v>0</v>
      </c>
      <c r="X1672" s="113"/>
    </row>
    <row r="1673" spans="1:24" hidden="1">
      <c r="A1673" s="60"/>
      <c r="B1673" s="72" t="s">
        <v>110</v>
      </c>
      <c r="C1673" s="73">
        <v>3111</v>
      </c>
      <c r="D1673" s="71">
        <f t="shared" ref="D1673:O1675" si="864">SUM(D1568,D1603,D1638)</f>
        <v>0</v>
      </c>
      <c r="E1673" s="71">
        <f t="shared" si="864"/>
        <v>0</v>
      </c>
      <c r="F1673" s="71">
        <f t="shared" ref="F1673" si="865">SUM(F1568,F1603,F1638)</f>
        <v>0</v>
      </c>
      <c r="G1673" s="71">
        <f t="shared" si="864"/>
        <v>0</v>
      </c>
      <c r="H1673" s="71">
        <f t="shared" si="864"/>
        <v>0</v>
      </c>
      <c r="I1673" s="71">
        <f t="shared" si="864"/>
        <v>0</v>
      </c>
      <c r="J1673" s="71">
        <f t="shared" si="864"/>
        <v>0</v>
      </c>
      <c r="K1673" s="71">
        <f t="shared" ref="K1673:M1673" si="866">SUM(K1568,K1603,K1638)</f>
        <v>0</v>
      </c>
      <c r="L1673" s="71">
        <f t="shared" si="864"/>
        <v>5640</v>
      </c>
      <c r="M1673" s="71">
        <f t="shared" si="866"/>
        <v>0</v>
      </c>
      <c r="N1673" s="71">
        <f t="shared" si="864"/>
        <v>0</v>
      </c>
      <c r="O1673" s="71">
        <f t="shared" si="864"/>
        <v>0</v>
      </c>
      <c r="P1673" s="70">
        <f t="shared" si="803"/>
        <v>0</v>
      </c>
      <c r="Q1673" s="70" t="e">
        <f t="shared" si="804"/>
        <v>#DIV/0!</v>
      </c>
      <c r="R1673" s="71" t="e">
        <f>#REF!-F1673</f>
        <v>#REF!</v>
      </c>
      <c r="S1673" s="71" t="e">
        <f>#REF!/F1673*100</f>
        <v>#REF!</v>
      </c>
      <c r="T1673" s="70" t="e">
        <f>L1673-#REF!</f>
        <v>#REF!</v>
      </c>
      <c r="U1673" s="70" t="e">
        <f>+L1673/#REF!*100</f>
        <v>#REF!</v>
      </c>
      <c r="V1673" s="70">
        <f t="shared" si="841"/>
        <v>-5640</v>
      </c>
      <c r="W1673" s="70">
        <f t="shared" si="842"/>
        <v>0</v>
      </c>
      <c r="X1673" s="113"/>
    </row>
    <row r="1674" spans="1:24" hidden="1">
      <c r="A1674" s="60"/>
      <c r="B1674" s="72" t="s">
        <v>111</v>
      </c>
      <c r="C1674" s="73">
        <v>3112</v>
      </c>
      <c r="D1674" s="71">
        <f t="shared" si="864"/>
        <v>121.5</v>
      </c>
      <c r="E1674" s="71">
        <f t="shared" si="864"/>
        <v>0</v>
      </c>
      <c r="F1674" s="71">
        <f t="shared" ref="F1674" si="867">SUM(F1569,F1604,F1639)</f>
        <v>113.5</v>
      </c>
      <c r="G1674" s="71">
        <f t="shared" si="864"/>
        <v>0</v>
      </c>
      <c r="H1674" s="71">
        <f t="shared" si="864"/>
        <v>113.5</v>
      </c>
      <c r="I1674" s="71">
        <f t="shared" si="864"/>
        <v>0</v>
      </c>
      <c r="J1674" s="71">
        <f t="shared" si="864"/>
        <v>113.5</v>
      </c>
      <c r="K1674" s="71">
        <f t="shared" ref="K1674:M1674" si="868">SUM(K1569,K1604,K1639)</f>
        <v>0</v>
      </c>
      <c r="L1674" s="71">
        <f t="shared" si="864"/>
        <v>2141</v>
      </c>
      <c r="M1674" s="71">
        <f t="shared" si="868"/>
        <v>0</v>
      </c>
      <c r="N1674" s="71">
        <f t="shared" si="864"/>
        <v>0</v>
      </c>
      <c r="O1674" s="71">
        <f t="shared" si="864"/>
        <v>0</v>
      </c>
      <c r="P1674" s="70">
        <f t="shared" si="803"/>
        <v>-8</v>
      </c>
      <c r="Q1674" s="70">
        <f t="shared" si="804"/>
        <v>93.415637860082299</v>
      </c>
      <c r="R1674" s="71" t="e">
        <f>#REF!-F1674</f>
        <v>#REF!</v>
      </c>
      <c r="S1674" s="71" t="e">
        <f>#REF!/F1674*100</f>
        <v>#REF!</v>
      </c>
      <c r="T1674" s="70" t="e">
        <f>L1674-#REF!</f>
        <v>#REF!</v>
      </c>
      <c r="U1674" s="70" t="e">
        <f>+L1674/#REF!*100</f>
        <v>#REF!</v>
      </c>
      <c r="V1674" s="70">
        <f t="shared" si="841"/>
        <v>-2141</v>
      </c>
      <c r="W1674" s="70">
        <f t="shared" si="842"/>
        <v>0</v>
      </c>
      <c r="X1674" s="113"/>
    </row>
    <row r="1675" spans="1:24" hidden="1">
      <c r="A1675" s="60"/>
      <c r="B1675" s="72" t="s">
        <v>112</v>
      </c>
      <c r="C1675" s="73">
        <v>3113</v>
      </c>
      <c r="D1675" s="71">
        <f t="shared" si="864"/>
        <v>0</v>
      </c>
      <c r="E1675" s="71">
        <f t="shared" si="864"/>
        <v>0</v>
      </c>
      <c r="F1675" s="71">
        <f t="shared" ref="F1675" si="869">SUM(F1570,F1605,F1640)</f>
        <v>0</v>
      </c>
      <c r="G1675" s="71">
        <f t="shared" si="864"/>
        <v>0</v>
      </c>
      <c r="H1675" s="71">
        <f t="shared" si="864"/>
        <v>0</v>
      </c>
      <c r="I1675" s="71">
        <f t="shared" si="864"/>
        <v>0</v>
      </c>
      <c r="J1675" s="71">
        <f t="shared" si="864"/>
        <v>0</v>
      </c>
      <c r="K1675" s="71">
        <f t="shared" ref="K1675:M1675" si="870">SUM(K1570,K1605,K1640)</f>
        <v>0</v>
      </c>
      <c r="L1675" s="71">
        <f t="shared" si="864"/>
        <v>0</v>
      </c>
      <c r="M1675" s="71">
        <f t="shared" si="870"/>
        <v>0</v>
      </c>
      <c r="N1675" s="71">
        <f t="shared" si="864"/>
        <v>0</v>
      </c>
      <c r="O1675" s="71">
        <f t="shared" si="864"/>
        <v>0</v>
      </c>
      <c r="P1675" s="70">
        <f t="shared" si="803"/>
        <v>0</v>
      </c>
      <c r="Q1675" s="70" t="e">
        <f t="shared" si="804"/>
        <v>#DIV/0!</v>
      </c>
      <c r="R1675" s="71" t="e">
        <f>#REF!-F1675</f>
        <v>#REF!</v>
      </c>
      <c r="S1675" s="71" t="e">
        <f>#REF!/F1675*100</f>
        <v>#REF!</v>
      </c>
      <c r="T1675" s="70" t="e">
        <f>L1675-#REF!</f>
        <v>#REF!</v>
      </c>
      <c r="U1675" s="70" t="e">
        <f>+L1675/#REF!*100</f>
        <v>#REF!</v>
      </c>
      <c r="V1675" s="70">
        <f t="shared" si="841"/>
        <v>0</v>
      </c>
      <c r="W1675" s="70" t="e">
        <f t="shared" si="842"/>
        <v>#DIV/0!</v>
      </c>
      <c r="X1675" s="113"/>
    </row>
    <row r="1676" spans="1:24">
      <c r="A1676" s="60"/>
      <c r="B1676" s="110"/>
      <c r="C1676" s="97"/>
      <c r="D1676" s="74"/>
      <c r="E1676" s="74"/>
      <c r="F1676" s="74"/>
      <c r="G1676" s="74"/>
      <c r="H1676" s="74"/>
      <c r="I1676" s="74"/>
      <c r="J1676" s="74"/>
      <c r="K1676" s="74"/>
      <c r="L1676" s="74"/>
      <c r="M1676" s="74"/>
      <c r="N1676" s="74"/>
      <c r="O1676" s="74"/>
      <c r="P1676" s="71"/>
      <c r="Q1676" s="71"/>
      <c r="R1676" s="71"/>
      <c r="S1676" s="71"/>
      <c r="T1676" s="71"/>
      <c r="U1676" s="71"/>
      <c r="V1676" s="71"/>
      <c r="W1676" s="71"/>
      <c r="X1676" s="113"/>
    </row>
    <row r="1677" spans="1:24">
      <c r="J1677" s="58"/>
    </row>
    <row r="1678" spans="1:24">
      <c r="J1678" s="58"/>
    </row>
    <row r="1679" spans="1:24" ht="15.75">
      <c r="B1679" s="268" t="s">
        <v>230</v>
      </c>
      <c r="C1679" s="268"/>
      <c r="D1679" s="269"/>
      <c r="E1679" s="269"/>
      <c r="F1679" s="269"/>
      <c r="G1679" s="269"/>
      <c r="H1679" s="268"/>
      <c r="I1679" s="268"/>
      <c r="J1679" s="270"/>
      <c r="K1679" s="268" t="s">
        <v>231</v>
      </c>
    </row>
  </sheetData>
  <mergeCells count="19">
    <mergeCell ref="V10:W10"/>
    <mergeCell ref="D13:E13"/>
    <mergeCell ref="F13:G13"/>
    <mergeCell ref="H13:I13"/>
    <mergeCell ref="L10:M10"/>
    <mergeCell ref="N10:O10"/>
    <mergeCell ref="P10:Q10"/>
    <mergeCell ref="R10:S10"/>
    <mergeCell ref="T10:U10"/>
    <mergeCell ref="B6:O6"/>
    <mergeCell ref="B7:O7"/>
    <mergeCell ref="B8:O8"/>
    <mergeCell ref="A10:A11"/>
    <mergeCell ref="B10:B11"/>
    <mergeCell ref="C10:C11"/>
    <mergeCell ref="D10:E10"/>
    <mergeCell ref="F10:G10"/>
    <mergeCell ref="H10:I10"/>
    <mergeCell ref="J10:K10"/>
  </mergeCells>
  <pageMargins left="0.39370078740157483" right="0.39370078740157483" top="0.39370078740157483" bottom="0.3937007874015748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Киреше</vt:lpstr>
      <vt:lpstr>Чыгаша</vt:lpstr>
      <vt:lpstr>Киреше!Заголовки_для_печати</vt:lpstr>
      <vt:lpstr>Чыгаша!Заголовки_для_печати</vt:lpstr>
      <vt:lpstr>Киреше!Область_печати</vt:lpstr>
      <vt:lpstr>Чыгаша!Область_печати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2026-06-12T06:15:37Z</cp:lastPrinted>
  <dcterms:created xsi:type="dcterms:W3CDTF">2025-06-23T11:50:42Z</dcterms:created>
  <dcterms:modified xsi:type="dcterms:W3CDTF">2026-06-12T06:17:17Z</dcterms:modified>
</cp:coreProperties>
</file>